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tabRatio="898" activeTab="0"/>
  </bookViews>
  <sheets>
    <sheet name="Notes" sheetId="1" r:id="rId1"/>
    <sheet name="National Pop" sheetId="2" r:id="rId2"/>
    <sheet name="Data Sheet" sheetId="3" r:id="rId3"/>
    <sheet name="National Estimate" sheetId="4" r:id="rId4"/>
    <sheet name="Remaining Reg" sheetId="5" r:id="rId5"/>
    <sheet name="Region 1" sheetId="6" r:id="rId6"/>
    <sheet name="Reg 2" sheetId="7" r:id="rId7"/>
    <sheet name="Reg 3" sheetId="8" r:id="rId8"/>
    <sheet name="Reg 4" sheetId="9" r:id="rId9"/>
    <sheet name="Reg 5" sheetId="10" r:id="rId10"/>
    <sheet name="Reg 6" sheetId="11" r:id="rId11"/>
    <sheet name="Reg 7" sheetId="12" r:id="rId12"/>
    <sheet name="Reg 8" sheetId="13" r:id="rId13"/>
    <sheet name="Reg 9" sheetId="14" r:id="rId14"/>
    <sheet name="Reg 10" sheetId="15" state="hidden" r:id="rId15"/>
    <sheet name="Reg 11" sheetId="16" state="hidden" r:id="rId16"/>
    <sheet name="Reg 12" sheetId="17" state="hidden" r:id="rId17"/>
    <sheet name="Reg 13" sheetId="18" state="hidden" r:id="rId18"/>
    <sheet name="Reg 14" sheetId="19" state="hidden" r:id="rId19"/>
    <sheet name="Reg 15" sheetId="20" state="hidden" r:id="rId20"/>
    <sheet name="Reg 16" sheetId="21" state="hidden" r:id="rId21"/>
    <sheet name="Reg 17" sheetId="22" state="hidden" r:id="rId22"/>
    <sheet name="Reg 18" sheetId="23" state="hidden" r:id="rId23"/>
    <sheet name="Reg 19" sheetId="24" state="hidden" r:id="rId24"/>
  </sheets>
  <definedNames>
    <definedName name="_xlnm.Print_Area" localSheetId="3">'National Estimate'!$A$1:$M$56</definedName>
  </definedNames>
  <calcPr fullCalcOnLoad="1"/>
</workbook>
</file>

<file path=xl/sharedStrings.xml><?xml version="1.0" encoding="utf-8"?>
<sst xmlns="http://schemas.openxmlformats.org/spreadsheetml/2006/main" count="853" uniqueCount="141">
  <si>
    <t>IDU</t>
  </si>
  <si>
    <t>MSM</t>
  </si>
  <si>
    <t>Sex workers</t>
  </si>
  <si>
    <t>Clients of sex workers</t>
  </si>
  <si>
    <t>Age Group</t>
  </si>
  <si>
    <t>(15-49)</t>
  </si>
  <si>
    <t>All ages</t>
  </si>
  <si>
    <t>Estimates of People living with HIV/AIDS</t>
  </si>
  <si>
    <t>Number of women Infected</t>
  </si>
  <si>
    <t>Consistency Checks</t>
  </si>
  <si>
    <t>Cells that are colored light blue need your input.</t>
  </si>
  <si>
    <t>Cells that are light orange have calculated values, based on what you put in the blue cells.</t>
  </si>
  <si>
    <t>You must identify the groups at higher risk of infection that you will use to make your estimates.  The worksheets are set up with four default groups:</t>
  </si>
  <si>
    <t>Injecting drug users (IDU), men who have sex with men (MSM), female sex workers, and clients of female sex workers.</t>
  </si>
  <si>
    <t>In the worksheets cells are color coded based on function.</t>
  </si>
  <si>
    <t xml:space="preserve">Cells that in light orange are also locked so that you will not accidentally change the formulas.  </t>
  </si>
  <si>
    <t>However if you wish to change the formula, just unprotect the sheet.</t>
  </si>
  <si>
    <t>Overall Structure</t>
  </si>
  <si>
    <t>"National Estimate" sheet</t>
  </si>
  <si>
    <t xml:space="preserve">Regional sheets </t>
  </si>
  <si>
    <t>"Notes"</t>
  </si>
  <si>
    <t>"National Population" sheet</t>
  </si>
  <si>
    <t>These can be replaced with other population estimates made by the country.</t>
  </si>
  <si>
    <t>For regions, you must provide all the population figures.</t>
  </si>
  <si>
    <t>Percent (%) of infected who are women</t>
  </si>
  <si>
    <t>Average PLWHA</t>
  </si>
  <si>
    <t>Partners of IDU</t>
  </si>
  <si>
    <t>Optional LR1</t>
  </si>
  <si>
    <t>Optional LR2</t>
  </si>
  <si>
    <t>Optional HR2</t>
  </si>
  <si>
    <t>Optional HR3</t>
  </si>
  <si>
    <t>Optional HR4</t>
  </si>
  <si>
    <t>TOTALS</t>
  </si>
  <si>
    <t>Year</t>
  </si>
  <si>
    <t>(Low Population x Low Prevalence)</t>
  </si>
  <si>
    <t>(Low Population x High Prevalence)</t>
  </si>
  <si>
    <t>(High Population x Low Prevalence)</t>
  </si>
  <si>
    <t>(High Population x High Prevalence)</t>
  </si>
  <si>
    <t>Low</t>
  </si>
  <si>
    <t>High</t>
  </si>
  <si>
    <t>Population Sizes Estimates</t>
  </si>
  <si>
    <t xml:space="preserve">High </t>
  </si>
  <si>
    <t>Prevalence Estimates (%)</t>
  </si>
  <si>
    <t>Sub-Total PHR</t>
  </si>
  <si>
    <t>Cells that are colored light green are optional.</t>
  </si>
  <si>
    <t>Total Adult population 15-49</t>
  </si>
  <si>
    <t>Country Name</t>
  </si>
  <si>
    <t>Adult Prevalence (15-49)</t>
  </si>
  <si>
    <t>Number of Women (15-49) LWHA</t>
  </si>
  <si>
    <t>% of adults (15-49) who are women</t>
  </si>
  <si>
    <t>Number of Adults (15-49) LWHA</t>
  </si>
  <si>
    <t>Optional HR1</t>
  </si>
  <si>
    <t>PLR to PHR ratio</t>
  </si>
  <si>
    <t>% of women (15-49) who are sex workers</t>
  </si>
  <si>
    <t>% of men (15-49) clients of female sex workers</t>
  </si>
  <si>
    <t>Regional Name</t>
  </si>
  <si>
    <t>National Estimates for year:</t>
  </si>
  <si>
    <t>Population (15-49)</t>
  </si>
  <si>
    <t>Remaining Regions</t>
  </si>
  <si>
    <t xml:space="preserve">You must identify the groups at lower risk of infection that you will use to make your estimates. </t>
  </si>
  <si>
    <t>If you wish to add other groups at lower risk, you can do in in one of the two optional groups that are in the spreadsheet.</t>
  </si>
  <si>
    <t>If you wish to add a group at higher risk, you can do in in one of the four optional groups that are in the spreadsheet.</t>
  </si>
  <si>
    <t>To make an estimate you must identify by regions:</t>
  </si>
  <si>
    <t>Simply a quick description of the spreadsheet.</t>
  </si>
  <si>
    <t>This sheet has the national population (total and 15-49) that are from the UN Population Division (2001 revision)</t>
  </si>
  <si>
    <t>PLR</t>
  </si>
  <si>
    <t>Sub-Total PLR</t>
  </si>
  <si>
    <t>No Risk Population</t>
  </si>
  <si>
    <t>ANC data</t>
  </si>
  <si>
    <t>Notes/Comments:</t>
  </si>
  <si>
    <t>Cells that are yellow contain the national estimate.</t>
  </si>
  <si>
    <t>This sheet also has some consistency checks at the bottom of the estimates to see if your estimate is producing consistent results.</t>
  </si>
  <si>
    <t>There will be no spread among the low-risk populations, instead all prevalence in the low-risk groups will be from interaction between low and high-risk populations (e.g. through partners of the high risk population)</t>
  </si>
  <si>
    <t>Overview:</t>
  </si>
  <si>
    <t>Once the regional information has been added, the "National estimate" sheet will automatically sum up the regional sheets to produce a national estimate.</t>
  </si>
  <si>
    <t>Each regional sheet has the same structure and is used to estimate the number of adults living with HIV/AIDS in that region.</t>
  </si>
  <si>
    <t>Note: The regional sheet names can renamed with the actual region name (e.g., "Reg 1" may be renamed to "Jakarta")</t>
  </si>
  <si>
    <t>This sheet sums the inputs from the regional sheets to produce the national estimate, shown in the yellow cells.</t>
  </si>
  <si>
    <t>Yearly adult prevalence in countries and regions can be described by sub-epidemics that are in populations at higher and lower risk.</t>
  </si>
  <si>
    <t>The year included will appear on all sheets and the national population will be used to calculate the national prevalence.</t>
  </si>
  <si>
    <t>You must identify the year for which you are making the estimate and the national population for that year on the "National Population" sheet in cells A12 and B12.</t>
  </si>
  <si>
    <t>Optional group names that will be used must be done on the "Reg 1" sheet.</t>
  </si>
  <si>
    <t>Optional group names that will be used must be added on the "Reg 1" sheet.</t>
  </si>
  <si>
    <t>Note: Each region is calculated separately, so you can make different selections in different regions.</t>
  </si>
  <si>
    <t>For PHR, all the inputs from the regional sheets are shown and used to calculate the national PHR sub-total.</t>
  </si>
  <si>
    <t>For PLR, all the inputs from the regional sheets are shown but only those used to calculate the regional sub-total (sheets where PLR was selected) are included in the national estimate.</t>
  </si>
  <si>
    <t>The national sub-totals for PLR, ANC data, and Low to High Ratio include only those estimates selected for on the regional sheets.</t>
  </si>
  <si>
    <t>Select one:</t>
  </si>
  <si>
    <t>1. Populations at higher risk (PHR)</t>
  </si>
  <si>
    <t>2.  Populations at lower risk (PLR) that are not already included in PHR</t>
  </si>
  <si>
    <t>a. Partners of high risk populations</t>
  </si>
  <si>
    <t>Sub-total Partners of high risk</t>
  </si>
  <si>
    <t>Sub-total of low risk women</t>
  </si>
  <si>
    <t>% Urban population</t>
  </si>
  <si>
    <t>Urban female low risk pop</t>
  </si>
  <si>
    <t>Rural female low risk pop</t>
  </si>
  <si>
    <t>Partners of Clients of Sex workers</t>
  </si>
  <si>
    <t>Female partners of MSM</t>
  </si>
  <si>
    <t>b. ANC data applied to low risk women</t>
  </si>
  <si>
    <t>Region Adult population (15-49)</t>
  </si>
  <si>
    <t>If population size estimates are unavailable for any low risk groups then  ANC prevalence rates will be applied to the remaining female non-high risk population</t>
  </si>
  <si>
    <t>3. one of two options that must be selected for in G19 or G20:</t>
  </si>
  <si>
    <t>2. groups at higher risk (PHR), estimate the size of the population, and the low and high prevalence in each group</t>
  </si>
  <si>
    <t xml:space="preserve">     a) groups at lower risk (PLR), estimate the size of the population, and the low and high prevalence in each group, OR</t>
  </si>
  <si>
    <t xml:space="preserve">     b) Urban and rural ANC prevalence that will be applied to the female non-high risk group population.</t>
  </si>
  <si>
    <t>If you wish to include this information in the final regional and country estimate, then G19 must be selected for that region.</t>
  </si>
  <si>
    <t>Examples are: Partners of injecting drug users (IDU), Female partners of men who have sex with men (MSM), Partners of clients of female sex workers .</t>
  </si>
  <si>
    <t>If you wish to include this information in the final regional and country estimate, then G20 must be selected for that region.</t>
  </si>
  <si>
    <t>You must identify the low and high prevalence rates for pregnant women in urban and rural areas of that region.</t>
  </si>
  <si>
    <t>You must identify the low and high prevalence rates each population of partners of the high risk population.</t>
  </si>
  <si>
    <t>You also must include the percent of the urban population for that region.</t>
  </si>
  <si>
    <t>a. Selecting and inserting partners of high risk population</t>
  </si>
  <si>
    <t>b. Selecting and inserting ANC data that is applied to the female low risk population</t>
  </si>
  <si>
    <t>1. the 15-49 population size and the % urban population</t>
  </si>
  <si>
    <t>1. Selecting and inserting the year, national population, and % urban population</t>
  </si>
  <si>
    <t>2. Selecting and inserting groups at higher risk (PHR)</t>
  </si>
  <si>
    <t>3. Selecting and inserting groups at lower risk (PLR)</t>
  </si>
  <si>
    <t>Optional LR3</t>
  </si>
  <si>
    <t>This is done by filling in information on the regional sheets (i.e. Reg 1, Reg 2, etc.) and the "Remaining Regions" sheet.</t>
  </si>
  <si>
    <t xml:space="preserve">This spreadsheet is set up so that you can calculate prevalence for up to 10 regions. </t>
  </si>
  <si>
    <t>"Data Sheet"</t>
  </si>
  <si>
    <t>Place the data you use to make the regional estimates in this sheet. Include data sources where available.</t>
  </si>
  <si>
    <t>% of men (15-49) who are MSM</t>
  </si>
  <si>
    <t>% of total population (15-49) who are IDUs</t>
  </si>
  <si>
    <t>While the extent of injecting drug use varies dramatically among countries few countries will have more than 0.7% of the adult (15-49) population who inject drugs.</t>
  </si>
  <si>
    <t>Research has found that in most countries between 2% and 5% of men aged 15-49 have sex with other men.</t>
  </si>
  <si>
    <t>Few countries have good estimates of the number of sex workers. In Thailand the estimated number of sex workers is roughly 0.8% of the female population (15-49).</t>
  </si>
  <si>
    <t>Few countries have good estimates of the number of clients of sex workers. In Thailand the estimated number of clients is roughly between 5% and 20% of the male population (15-49).</t>
  </si>
  <si>
    <t>Using this approach to estimating prevalence, the majority of people living with HIV/AIDS should be from your groups at higher risk. If the ratio is greater than .33 you may have over-estimated the prevalence in the low-risk population.</t>
  </si>
  <si>
    <t>HIV prevalence rate (%) in IDUs</t>
  </si>
  <si>
    <t>HIV prevalence rate (%) in MSM</t>
  </si>
  <si>
    <t>HIV prevalence rate (%) in sex workers</t>
  </si>
  <si>
    <t>HIV prevalence rate (%) in clients of sex workers</t>
  </si>
  <si>
    <t>Overall there are 14 sheets.</t>
  </si>
  <si>
    <t>If you use less than 10 regions it will still work. Please use the sheet "Remaining Regions" to account for any unattributed remaining population.</t>
  </si>
  <si>
    <t>Pop Size Estimates Female Low</t>
  </si>
  <si>
    <t>Pop Size Estimates Female High</t>
  </si>
  <si>
    <t>On these sheets also need to enter estimates of percent females in each group.</t>
  </si>
  <si>
    <t>Percent (%) female in risk group</t>
  </si>
  <si>
    <t>If one group does not apply, you can simply set the population size to zero.</t>
  </si>
  <si>
    <t>For each group, include the percent female.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</si>
</sst>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?_);_(@_)"/>
    <numFmt numFmtId="168" formatCode="_(* #,##0.0000_);_(* \(#,##0.0000\);_(* &quot;-&quot;????_);_(@_)"/>
    <numFmt numFmtId="169" formatCode="_(* #,##0.000_);_(* \(#,##0.000\);_(* &quot;-&quot;??_);_(@_)"/>
    <numFmt numFmtId="170" formatCode="0.0%"/>
    <numFmt numFmtId="171" formatCode="#,##0.0"/>
    <numFmt numFmtId="172" formatCode="#,##0.000"/>
    <numFmt numFmtId="173" formatCode="0.00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(* #,##0.0_);_(* \(#,##0.0\);_(* &quot;-&quot;?_);_(@_)"/>
  </numFmts>
  <fonts count="27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  <font>
      <i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name val="Tahoma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0"/>
    </font>
    <font>
      <b/>
      <i/>
      <sz val="8"/>
      <color indexed="12"/>
      <name val="Arial"/>
      <family val="2"/>
    </font>
    <font>
      <b/>
      <sz val="8"/>
      <color indexed="12"/>
      <name val="Tahoma"/>
      <family val="2"/>
    </font>
    <font>
      <i/>
      <sz val="9"/>
      <name val="Arial"/>
      <family val="2"/>
    </font>
    <font>
      <b/>
      <i/>
      <sz val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Alignment="1" applyProtection="1">
      <alignment wrapText="1"/>
      <protection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166" fontId="1" fillId="0" borderId="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4" fillId="0" borderId="0" xfId="15" applyNumberFormat="1" applyFont="1" applyFill="1" applyBorder="1" applyAlignment="1" applyProtection="1">
      <alignment wrapText="1"/>
      <protection/>
    </xf>
    <xf numFmtId="166" fontId="13" fillId="0" borderId="0" xfId="15" applyNumberFormat="1" applyFont="1" applyFill="1" applyBorder="1" applyAlignment="1" applyProtection="1">
      <alignment wrapText="1"/>
      <protection/>
    </xf>
    <xf numFmtId="10" fontId="13" fillId="2" borderId="0" xfId="0" applyNumberFormat="1" applyFont="1" applyFill="1" applyBorder="1" applyAlignment="1" applyProtection="1">
      <alignment wrapText="1"/>
      <protection locked="0"/>
    </xf>
    <xf numFmtId="166" fontId="14" fillId="0" borderId="0" xfId="0" applyNumberFormat="1" applyFont="1" applyFill="1" applyBorder="1" applyAlignment="1" applyProtection="1">
      <alignment wrapText="1"/>
      <protection/>
    </xf>
    <xf numFmtId="0" fontId="13" fillId="0" borderId="2" xfId="0" applyFont="1" applyFill="1" applyBorder="1" applyAlignment="1" applyProtection="1">
      <alignment wrapText="1"/>
      <protection/>
    </xf>
    <xf numFmtId="166" fontId="13" fillId="0" borderId="2" xfId="15" applyNumberFormat="1" applyFont="1" applyFill="1" applyBorder="1" applyAlignment="1" applyProtection="1">
      <alignment wrapText="1"/>
      <protection/>
    </xf>
    <xf numFmtId="3" fontId="13" fillId="3" borderId="0" xfId="15" applyNumberFormat="1" applyFont="1" applyFill="1" applyBorder="1" applyAlignment="1" applyProtection="1">
      <alignment wrapText="1"/>
      <protection/>
    </xf>
    <xf numFmtId="3" fontId="13" fillId="2" borderId="0" xfId="0" applyNumberFormat="1" applyFont="1" applyFill="1" applyBorder="1" applyAlignment="1" applyProtection="1">
      <alignment horizontal="right" wrapText="1"/>
      <protection locked="0"/>
    </xf>
    <xf numFmtId="166" fontId="13" fillId="2" borderId="0" xfId="15" applyNumberFormat="1" applyFont="1" applyFill="1" applyBorder="1" applyAlignment="1" applyProtection="1">
      <alignment horizontal="right" wrapText="1"/>
      <protection locked="0"/>
    </xf>
    <xf numFmtId="3" fontId="13" fillId="2" borderId="0" xfId="15" applyNumberFormat="1" applyFont="1" applyFill="1" applyBorder="1" applyAlignment="1" applyProtection="1">
      <alignment horizontal="right" wrapText="1"/>
      <protection locked="0"/>
    </xf>
    <xf numFmtId="166" fontId="14" fillId="3" borderId="3" xfId="15" applyNumberFormat="1" applyFont="1" applyFill="1" applyBorder="1" applyAlignment="1" applyProtection="1">
      <alignment horizontal="right" wrapText="1"/>
      <protection/>
    </xf>
    <xf numFmtId="3" fontId="14" fillId="0" borderId="0" xfId="0" applyNumberFormat="1" applyFont="1" applyFill="1" applyBorder="1" applyAlignment="1" applyProtection="1">
      <alignment horizontal="right" wrapText="1"/>
      <protection/>
    </xf>
    <xf numFmtId="3" fontId="14" fillId="3" borderId="0" xfId="0" applyNumberFormat="1" applyFont="1" applyFill="1" applyBorder="1" applyAlignment="1" applyProtection="1">
      <alignment horizontal="right" wrapText="1"/>
      <protection/>
    </xf>
    <xf numFmtId="3" fontId="13" fillId="0" borderId="0" xfId="15" applyNumberFormat="1" applyFont="1" applyFill="1" applyBorder="1" applyAlignment="1" applyProtection="1">
      <alignment wrapText="1"/>
      <protection/>
    </xf>
    <xf numFmtId="166" fontId="14" fillId="0" borderId="0" xfId="15" applyNumberFormat="1" applyFont="1" applyFill="1" applyBorder="1" applyAlignment="1" applyProtection="1">
      <alignment horizontal="right" wrapText="1"/>
      <protection/>
    </xf>
    <xf numFmtId="3" fontId="14" fillId="0" borderId="0" xfId="15" applyNumberFormat="1" applyFont="1" applyFill="1" applyBorder="1" applyAlignment="1" applyProtection="1">
      <alignment wrapText="1"/>
      <protection/>
    </xf>
    <xf numFmtId="0" fontId="0" fillId="4" borderId="0" xfId="0" applyFill="1" applyAlignment="1">
      <alignment/>
    </xf>
    <xf numFmtId="3" fontId="13" fillId="0" borderId="0" xfId="0" applyNumberFormat="1" applyFont="1" applyFill="1" applyBorder="1" applyAlignment="1" applyProtection="1">
      <alignment horizontal="right" wrapText="1"/>
      <protection/>
    </xf>
    <xf numFmtId="0" fontId="15" fillId="0" borderId="3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wrapText="1"/>
      <protection/>
    </xf>
    <xf numFmtId="166" fontId="16" fillId="0" borderId="0" xfId="15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3" fontId="13" fillId="3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/>
      <protection/>
    </xf>
    <xf numFmtId="3" fontId="9" fillId="0" borderId="0" xfId="0" applyNumberFormat="1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166" fontId="9" fillId="0" borderId="0" xfId="15" applyNumberFormat="1" applyFont="1" applyFill="1" applyAlignment="1" applyProtection="1">
      <alignment wrapText="1"/>
      <protection/>
    </xf>
    <xf numFmtId="10" fontId="10" fillId="0" borderId="0" xfId="21" applyNumberFormat="1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0" fontId="14" fillId="0" borderId="0" xfId="21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vertical="center" wrapText="1"/>
      <protection/>
    </xf>
    <xf numFmtId="0" fontId="8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16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14" fillId="5" borderId="9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2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/>
      <protection/>
    </xf>
    <xf numFmtId="10" fontId="13" fillId="3" borderId="0" xfId="0" applyNumberFormat="1" applyFont="1" applyFill="1" applyBorder="1" applyAlignment="1" applyProtection="1">
      <alignment wrapText="1"/>
      <protection/>
    </xf>
    <xf numFmtId="170" fontId="13" fillId="3" borderId="0" xfId="15" applyNumberFormat="1" applyFont="1" applyFill="1" applyBorder="1" applyAlignment="1" applyProtection="1">
      <alignment horizontal="center"/>
      <protection/>
    </xf>
    <xf numFmtId="3" fontId="13" fillId="0" borderId="0" xfId="15" applyNumberFormat="1" applyFont="1" applyFill="1" applyBorder="1" applyAlignment="1" applyProtection="1">
      <alignment horizontal="right" wrapText="1"/>
      <protection/>
    </xf>
    <xf numFmtId="10" fontId="13" fillId="0" borderId="0" xfId="0" applyNumberFormat="1" applyFont="1" applyFill="1" applyBorder="1" applyAlignment="1" applyProtection="1">
      <alignment wrapText="1"/>
      <protection/>
    </xf>
    <xf numFmtId="170" fontId="13" fillId="0" borderId="0" xfId="15" applyNumberFormat="1" applyFont="1" applyFill="1" applyBorder="1" applyAlignment="1" applyProtection="1">
      <alignment horizontal="center"/>
      <protection/>
    </xf>
    <xf numFmtId="0" fontId="14" fillId="0" borderId="3" xfId="0" applyFont="1" applyFill="1" applyBorder="1" applyAlignment="1" applyProtection="1">
      <alignment wrapText="1"/>
      <protection/>
    </xf>
    <xf numFmtId="43" fontId="14" fillId="0" borderId="3" xfId="15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wrapText="1"/>
      <protection/>
    </xf>
    <xf numFmtId="43" fontId="14" fillId="0" borderId="0" xfId="15" applyFont="1" applyFill="1" applyBorder="1" applyAlignment="1" applyProtection="1">
      <alignment horizontal="center" wrapText="1"/>
      <protection/>
    </xf>
    <xf numFmtId="43" fontId="13" fillId="0" borderId="0" xfId="15" applyFont="1" applyFill="1" applyBorder="1" applyAlignment="1" applyProtection="1">
      <alignment horizontal="center" wrapText="1"/>
      <protection/>
    </xf>
    <xf numFmtId="170" fontId="13" fillId="0" borderId="0" xfId="0" applyNumberFormat="1" applyFont="1" applyFill="1" applyBorder="1" applyAlignment="1" applyProtection="1">
      <alignment wrapText="1"/>
      <protection/>
    </xf>
    <xf numFmtId="10" fontId="13" fillId="0" borderId="0" xfId="0" applyNumberFormat="1" applyFont="1" applyFill="1" applyBorder="1" applyAlignment="1" applyProtection="1">
      <alignment horizontal="right" wrapText="1"/>
      <protection/>
    </xf>
    <xf numFmtId="166" fontId="13" fillId="0" borderId="0" xfId="15" applyNumberFormat="1" applyFont="1" applyFill="1" applyBorder="1" applyAlignment="1" applyProtection="1">
      <alignment horizontal="center" wrapText="1"/>
      <protection/>
    </xf>
    <xf numFmtId="3" fontId="14" fillId="0" borderId="3" xfId="0" applyNumberFormat="1" applyFont="1" applyFill="1" applyBorder="1" applyAlignment="1" applyProtection="1">
      <alignment horizontal="right" wrapText="1"/>
      <protection/>
    </xf>
    <xf numFmtId="170" fontId="14" fillId="0" borderId="3" xfId="0" applyNumberFormat="1" applyFont="1" applyFill="1" applyBorder="1" applyAlignment="1" applyProtection="1">
      <alignment horizontal="center" wrapText="1"/>
      <protection/>
    </xf>
    <xf numFmtId="0" fontId="1" fillId="0" borderId="2" xfId="0" applyFont="1" applyFill="1" applyBorder="1" applyAlignment="1" applyProtection="1">
      <alignment wrapText="1"/>
      <protection/>
    </xf>
    <xf numFmtId="0" fontId="13" fillId="0" borderId="2" xfId="0" applyFont="1" applyFill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horizontal="right" wrapText="1"/>
      <protection/>
    </xf>
    <xf numFmtId="170" fontId="14" fillId="0" borderId="0" xfId="0" applyNumberFormat="1" applyFont="1" applyFill="1" applyBorder="1" applyAlignment="1" applyProtection="1">
      <alignment wrapText="1"/>
      <protection/>
    </xf>
    <xf numFmtId="0" fontId="20" fillId="5" borderId="9" xfId="0" applyFont="1" applyFill="1" applyBorder="1" applyAlignment="1" applyProtection="1">
      <alignment/>
      <protection/>
    </xf>
    <xf numFmtId="0" fontId="19" fillId="5" borderId="11" xfId="0" applyFont="1" applyFill="1" applyBorder="1" applyAlignment="1" applyProtection="1">
      <alignment wrapText="1"/>
      <protection/>
    </xf>
    <xf numFmtId="0" fontId="19" fillId="5" borderId="5" xfId="0" applyFont="1" applyFill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13" fillId="0" borderId="0" xfId="0" applyFont="1" applyBorder="1" applyAlignment="1" applyProtection="1">
      <alignment wrapText="1"/>
      <protection/>
    </xf>
    <xf numFmtId="0" fontId="19" fillId="5" borderId="12" xfId="0" applyFont="1" applyFill="1" applyBorder="1" applyAlignment="1" applyProtection="1">
      <alignment wrapText="1"/>
      <protection/>
    </xf>
    <xf numFmtId="170" fontId="14" fillId="3" borderId="3" xfId="0" applyNumberFormat="1" applyFont="1" applyFill="1" applyBorder="1" applyAlignment="1" applyProtection="1">
      <alignment horizontal="center" wrapText="1"/>
      <protection/>
    </xf>
    <xf numFmtId="166" fontId="0" fillId="0" borderId="0" xfId="15" applyNumberFormat="1" applyFill="1" applyAlignment="1" applyProtection="1">
      <alignment wrapText="1"/>
      <protection/>
    </xf>
    <xf numFmtId="10" fontId="4" fillId="0" borderId="0" xfId="21" applyNumberFormat="1" applyFont="1" applyFill="1" applyAlignment="1" applyProtection="1">
      <alignment horizontal="center" wrapText="1"/>
      <protection/>
    </xf>
    <xf numFmtId="170" fontId="13" fillId="0" borderId="0" xfId="15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13" fillId="0" borderId="2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170" fontId="14" fillId="3" borderId="0" xfId="0" applyNumberFormat="1" applyFont="1" applyFill="1" applyBorder="1" applyAlignment="1" applyProtection="1">
      <alignment horizontal="center" wrapText="1"/>
      <protection/>
    </xf>
    <xf numFmtId="170" fontId="14" fillId="0" borderId="0" xfId="0" applyNumberFormat="1" applyFont="1" applyFill="1" applyBorder="1" applyAlignment="1" applyProtection="1">
      <alignment horizontal="center" wrapText="1"/>
      <protection/>
    </xf>
    <xf numFmtId="166" fontId="14" fillId="0" borderId="3" xfId="0" applyNumberFormat="1" applyFont="1" applyFill="1" applyBorder="1" applyAlignment="1" applyProtection="1">
      <alignment wrapText="1"/>
      <protection/>
    </xf>
    <xf numFmtId="0" fontId="15" fillId="0" borderId="3" xfId="0" applyFont="1" applyFill="1" applyBorder="1" applyAlignment="1" applyProtection="1">
      <alignment wrapText="1"/>
      <protection/>
    </xf>
    <xf numFmtId="0" fontId="22" fillId="0" borderId="0" xfId="0" applyFont="1" applyFill="1" applyBorder="1" applyAlignment="1" applyProtection="1">
      <alignment wrapText="1"/>
      <protection/>
    </xf>
    <xf numFmtId="0" fontId="17" fillId="2" borderId="13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11" fillId="4" borderId="0" xfId="0" applyFont="1" applyFill="1" applyBorder="1" applyAlignment="1" applyProtection="1">
      <alignment horizontal="right" wrapText="1"/>
      <protection locked="0"/>
    </xf>
    <xf numFmtId="17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3" xfId="0" applyFont="1" applyBorder="1" applyAlignment="1" applyProtection="1">
      <alignment horizontal="right" wrapText="1"/>
      <protection/>
    </xf>
    <xf numFmtId="166" fontId="9" fillId="0" borderId="0" xfId="15" applyNumberFormat="1" applyFont="1" applyFill="1" applyBorder="1" applyAlignment="1" applyProtection="1">
      <alignment wrapText="1"/>
      <protection/>
    </xf>
    <xf numFmtId="10" fontId="10" fillId="0" borderId="0" xfId="21" applyNumberFormat="1" applyFont="1" applyFill="1" applyBorder="1" applyAlignment="1" applyProtection="1">
      <alignment horizontal="center" wrapText="1"/>
      <protection/>
    </xf>
    <xf numFmtId="3" fontId="14" fillId="5" borderId="0" xfId="0" applyNumberFormat="1" applyFont="1" applyFill="1" applyBorder="1" applyAlignment="1" applyProtection="1">
      <alignment horizontal="right" wrapText="1"/>
      <protection/>
    </xf>
    <xf numFmtId="3" fontId="14" fillId="5" borderId="3" xfId="0" applyNumberFormat="1" applyFont="1" applyFill="1" applyBorder="1" applyAlignment="1" applyProtection="1">
      <alignment horizontal="right" wrapText="1"/>
      <protection/>
    </xf>
    <xf numFmtId="0" fontId="0" fillId="5" borderId="0" xfId="0" applyFill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70" fontId="14" fillId="5" borderId="0" xfId="0" applyNumberFormat="1" applyFont="1" applyFill="1" applyBorder="1" applyAlignment="1" applyProtection="1">
      <alignment horizontal="right" wrapText="1"/>
      <protection/>
    </xf>
    <xf numFmtId="170" fontId="14" fillId="5" borderId="3" xfId="0" applyNumberFormat="1" applyFont="1" applyFill="1" applyBorder="1" applyAlignment="1" applyProtection="1">
      <alignment horizontal="right" wrapText="1"/>
      <protection/>
    </xf>
    <xf numFmtId="166" fontId="14" fillId="5" borderId="3" xfId="15" applyNumberFormat="1" applyFont="1" applyFill="1" applyBorder="1" applyAlignment="1" applyProtection="1">
      <alignment horizontal="right" wrapText="1"/>
      <protection/>
    </xf>
    <xf numFmtId="170" fontId="14" fillId="3" borderId="0" xfId="0" applyNumberFormat="1" applyFont="1" applyFill="1" applyBorder="1" applyAlignment="1" applyProtection="1">
      <alignment horizontal="right" wrapText="1"/>
      <protection/>
    </xf>
    <xf numFmtId="170" fontId="14" fillId="0" borderId="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3" fontId="14" fillId="3" borderId="0" xfId="15" applyNumberFormat="1" applyFont="1" applyFill="1" applyBorder="1" applyAlignment="1" applyProtection="1">
      <alignment horizontal="right"/>
      <protection/>
    </xf>
    <xf numFmtId="3" fontId="14" fillId="3" borderId="3" xfId="15" applyNumberFormat="1" applyFont="1" applyFill="1" applyBorder="1" applyAlignment="1" applyProtection="1">
      <alignment horizontal="right" wrapText="1"/>
      <protection/>
    </xf>
    <xf numFmtId="3" fontId="14" fillId="3" borderId="0" xfId="15" applyNumberFormat="1" applyFont="1" applyFill="1" applyBorder="1" applyAlignment="1" applyProtection="1">
      <alignment horizontal="right" wrapText="1"/>
      <protection/>
    </xf>
    <xf numFmtId="3" fontId="14" fillId="3" borderId="3" xfId="15" applyNumberFormat="1" applyFont="1" applyFill="1" applyBorder="1" applyAlignment="1" applyProtection="1">
      <alignment horizontal="right"/>
      <protection/>
    </xf>
    <xf numFmtId="3" fontId="14" fillId="3" borderId="0" xfId="0" applyNumberFormat="1" applyFont="1" applyFill="1" applyBorder="1" applyAlignment="1" applyProtection="1">
      <alignment horizontal="right"/>
      <protection/>
    </xf>
    <xf numFmtId="9" fontId="13" fillId="2" borderId="0" xfId="0" applyNumberFormat="1" applyFont="1" applyFill="1" applyBorder="1" applyAlignment="1" applyProtection="1">
      <alignment horizontal="right" wrapText="1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3" fontId="14" fillId="3" borderId="3" xfId="15" applyNumberFormat="1" applyFont="1" applyFill="1" applyBorder="1" applyAlignment="1" applyProtection="1">
      <alignment wrapText="1"/>
      <protection/>
    </xf>
    <xf numFmtId="3" fontId="14" fillId="0" borderId="3" xfId="15" applyNumberFormat="1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horizontal="center" wrapText="1"/>
      <protection/>
    </xf>
    <xf numFmtId="3" fontId="13" fillId="0" borderId="2" xfId="15" applyNumberFormat="1" applyFont="1" applyFill="1" applyBorder="1" applyAlignment="1" applyProtection="1">
      <alignment wrapText="1"/>
      <protection/>
    </xf>
    <xf numFmtId="170" fontId="13" fillId="3" borderId="0" xfId="15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3" fontId="14" fillId="3" borderId="14" xfId="15" applyNumberFormat="1" applyFont="1" applyFill="1" applyBorder="1" applyAlignment="1" applyProtection="1">
      <alignment wrapText="1"/>
      <protection/>
    </xf>
    <xf numFmtId="3" fontId="14" fillId="0" borderId="14" xfId="15" applyNumberFormat="1" applyFont="1" applyFill="1" applyBorder="1" applyAlignment="1" applyProtection="1">
      <alignment wrapText="1"/>
      <protection/>
    </xf>
    <xf numFmtId="3" fontId="14" fillId="3" borderId="15" xfId="15" applyNumberFormat="1" applyFont="1" applyFill="1" applyBorder="1" applyAlignment="1" applyProtection="1">
      <alignment horizontal="right" wrapText="1"/>
      <protection/>
    </xf>
    <xf numFmtId="166" fontId="14" fillId="0" borderId="14" xfId="15" applyNumberFormat="1" applyFont="1" applyFill="1" applyBorder="1" applyAlignment="1" applyProtection="1">
      <alignment wrapText="1"/>
      <protection/>
    </xf>
    <xf numFmtId="0" fontId="13" fillId="0" borderId="14" xfId="0" applyFont="1" applyFill="1" applyBorder="1" applyAlignment="1" applyProtection="1">
      <alignment wrapText="1"/>
      <protection/>
    </xf>
    <xf numFmtId="3" fontId="14" fillId="3" borderId="14" xfId="15" applyNumberFormat="1" applyFont="1" applyFill="1" applyBorder="1" applyAlignment="1" applyProtection="1">
      <alignment horizontal="right" wrapText="1"/>
      <protection/>
    </xf>
    <xf numFmtId="0" fontId="13" fillId="0" borderId="14" xfId="0" applyFont="1" applyBorder="1" applyAlignment="1" applyProtection="1">
      <alignment wrapText="1"/>
      <protection/>
    </xf>
    <xf numFmtId="166" fontId="14" fillId="0" borderId="16" xfId="15" applyNumberFormat="1" applyFont="1" applyFill="1" applyBorder="1" applyAlignment="1" applyProtection="1">
      <alignment wrapText="1"/>
      <protection/>
    </xf>
    <xf numFmtId="3" fontId="14" fillId="3" borderId="14" xfId="15" applyNumberFormat="1" applyFont="1" applyFill="1" applyBorder="1" applyAlignment="1" applyProtection="1">
      <alignment horizontal="right"/>
      <protection/>
    </xf>
    <xf numFmtId="3" fontId="13" fillId="3" borderId="0" xfId="15" applyNumberFormat="1" applyFont="1" applyFill="1" applyBorder="1" applyAlignment="1" applyProtection="1">
      <alignment horizontal="right"/>
      <protection/>
    </xf>
    <xf numFmtId="9" fontId="13" fillId="0" borderId="0" xfId="0" applyNumberFormat="1" applyFont="1" applyFill="1" applyBorder="1" applyAlignment="1" applyProtection="1">
      <alignment horizontal="right" wrapText="1"/>
      <protection locked="0"/>
    </xf>
    <xf numFmtId="166" fontId="14" fillId="5" borderId="15" xfId="15" applyNumberFormat="1" applyFont="1" applyFill="1" applyBorder="1" applyAlignment="1" applyProtection="1">
      <alignment horizontal="right" wrapText="1"/>
      <protection/>
    </xf>
    <xf numFmtId="3" fontId="13" fillId="3" borderId="14" xfId="15" applyNumberFormat="1" applyFont="1" applyFill="1" applyBorder="1" applyAlignment="1" applyProtection="1">
      <alignment wrapText="1"/>
      <protection/>
    </xf>
    <xf numFmtId="3" fontId="14" fillId="0" borderId="14" xfId="0" applyNumberFormat="1" applyFont="1" applyFill="1" applyBorder="1" applyAlignment="1" applyProtection="1">
      <alignment horizontal="right" wrapText="1"/>
      <protection/>
    </xf>
    <xf numFmtId="3" fontId="14" fillId="5" borderId="17" xfId="0" applyNumberFormat="1" applyFont="1" applyFill="1" applyBorder="1" applyAlignment="1" applyProtection="1">
      <alignment horizontal="right" wrapText="1"/>
      <protection/>
    </xf>
    <xf numFmtId="166" fontId="14" fillId="0" borderId="14" xfId="15" applyNumberFormat="1" applyFont="1" applyFill="1" applyBorder="1" applyAlignment="1" applyProtection="1">
      <alignment horizontal="right" wrapText="1"/>
      <protection/>
    </xf>
    <xf numFmtId="166" fontId="13" fillId="0" borderId="3" xfId="15" applyNumberFormat="1" applyFont="1" applyFill="1" applyBorder="1" applyAlignment="1" applyProtection="1">
      <alignment horizontal="right" wrapText="1"/>
      <protection/>
    </xf>
    <xf numFmtId="3" fontId="14" fillId="5" borderId="18" xfId="0" applyNumberFormat="1" applyFont="1" applyFill="1" applyBorder="1" applyAlignment="1" applyProtection="1">
      <alignment horizontal="center" wrapText="1"/>
      <protection/>
    </xf>
    <xf numFmtId="10" fontId="14" fillId="5" borderId="1" xfId="0" applyNumberFormat="1" applyFont="1" applyFill="1" applyBorder="1" applyAlignment="1" applyProtection="1">
      <alignment horizontal="center" wrapText="1"/>
      <protection/>
    </xf>
    <xf numFmtId="10" fontId="14" fillId="5" borderId="19" xfId="0" applyNumberFormat="1" applyFont="1" applyFill="1" applyBorder="1" applyAlignment="1" applyProtection="1">
      <alignment horizontal="center" wrapText="1"/>
      <protection/>
    </xf>
    <xf numFmtId="3" fontId="14" fillId="5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horizontal="center" vertical="center" wrapText="1"/>
      <protection/>
    </xf>
    <xf numFmtId="166" fontId="1" fillId="4" borderId="20" xfId="15" applyNumberFormat="1" applyFont="1" applyFill="1" applyBorder="1" applyAlignment="1" applyProtection="1">
      <alignment/>
      <protection locked="0"/>
    </xf>
    <xf numFmtId="166" fontId="1" fillId="4" borderId="20" xfId="0" applyNumberFormat="1" applyFont="1" applyFill="1" applyBorder="1" applyAlignment="1" applyProtection="1">
      <alignment/>
      <protection locked="0"/>
    </xf>
    <xf numFmtId="166" fontId="1" fillId="4" borderId="21" xfId="0" applyNumberFormat="1" applyFont="1" applyFill="1" applyBorder="1" applyAlignment="1" applyProtection="1">
      <alignment/>
      <protection locked="0"/>
    </xf>
    <xf numFmtId="0" fontId="20" fillId="2" borderId="2" xfId="0" applyFont="1" applyFill="1" applyBorder="1" applyAlignment="1" applyProtection="1">
      <alignment horizontal="center" wrapText="1"/>
      <protection locked="0"/>
    </xf>
    <xf numFmtId="0" fontId="20" fillId="2" borderId="2" xfId="0" applyFont="1" applyFill="1" applyBorder="1" applyAlignment="1" applyProtection="1">
      <alignment horizontal="center"/>
      <protection locked="0"/>
    </xf>
    <xf numFmtId="3" fontId="20" fillId="2" borderId="22" xfId="15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0" fontId="1" fillId="0" borderId="0" xfId="21" applyNumberFormat="1" applyFont="1" applyAlignment="1" applyProtection="1">
      <alignment horizontal="center" vertical="center" wrapText="1"/>
      <protection/>
    </xf>
    <xf numFmtId="2" fontId="1" fillId="0" borderId="0" xfId="21" applyNumberFormat="1" applyFont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10" fontId="13" fillId="3" borderId="0" xfId="0" applyNumberFormat="1" applyFont="1" applyFill="1" applyBorder="1" applyAlignment="1" applyProtection="1">
      <alignment horizontal="right" wrapText="1"/>
      <protection/>
    </xf>
    <xf numFmtId="170" fontId="13" fillId="2" borderId="0" xfId="15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wrapText="1"/>
      <protection/>
    </xf>
    <xf numFmtId="3" fontId="26" fillId="0" borderId="0" xfId="0" applyNumberFormat="1" applyFont="1" applyBorder="1" applyAlignment="1" applyProtection="1">
      <alignment wrapText="1"/>
      <protection/>
    </xf>
    <xf numFmtId="3" fontId="26" fillId="0" borderId="0" xfId="0" applyNumberFormat="1" applyFont="1" applyFill="1" applyBorder="1" applyAlignment="1" applyProtection="1">
      <alignment wrapText="1"/>
      <protection/>
    </xf>
    <xf numFmtId="0" fontId="14" fillId="6" borderId="13" xfId="0" applyFont="1" applyFill="1" applyBorder="1" applyAlignment="1" applyProtection="1">
      <alignment vertical="center" wrapText="1"/>
      <protection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center"/>
      <protection locked="0"/>
    </xf>
    <xf numFmtId="166" fontId="1" fillId="4" borderId="27" xfId="15" applyNumberFormat="1" applyFont="1" applyFill="1" applyBorder="1" applyAlignment="1" applyProtection="1">
      <alignment/>
      <protection locked="0"/>
    </xf>
    <xf numFmtId="166" fontId="1" fillId="4" borderId="28" xfId="15" applyNumberFormat="1" applyFont="1" applyFill="1" applyBorder="1" applyAlignment="1" applyProtection="1">
      <alignment/>
      <protection locked="0"/>
    </xf>
    <xf numFmtId="0" fontId="14" fillId="6" borderId="29" xfId="0" applyFont="1" applyFill="1" applyBorder="1" applyAlignment="1" applyProtection="1">
      <alignment vertical="center" wrapText="1"/>
      <protection/>
    </xf>
    <xf numFmtId="0" fontId="14" fillId="6" borderId="4" xfId="0" applyFont="1" applyFill="1" applyBorder="1" applyAlignment="1" applyProtection="1">
      <alignment vertical="center" wrapText="1"/>
      <protection/>
    </xf>
    <xf numFmtId="170" fontId="13" fillId="2" borderId="0" xfId="15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4" fillId="6" borderId="10" xfId="0" applyFont="1" applyFill="1" applyBorder="1" applyAlignment="1" applyProtection="1">
      <alignment horizontal="center" vertical="center" wrapText="1"/>
      <protection/>
    </xf>
    <xf numFmtId="0" fontId="14" fillId="6" borderId="15" xfId="0" applyFont="1" applyFill="1" applyBorder="1" applyAlignment="1" applyProtection="1">
      <alignment horizontal="center" vertical="center" wrapText="1"/>
      <protection/>
    </xf>
    <xf numFmtId="0" fontId="11" fillId="4" borderId="0" xfId="0" applyFont="1" applyFill="1" applyBorder="1" applyAlignment="1" applyProtection="1">
      <alignment horizontal="center" wrapText="1"/>
      <protection locked="0"/>
    </xf>
    <xf numFmtId="3" fontId="14" fillId="4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14" fillId="6" borderId="30" xfId="0" applyFont="1" applyFill="1" applyBorder="1" applyAlignment="1" applyProtection="1">
      <alignment horizontal="center" vertical="center" wrapText="1"/>
      <protection/>
    </xf>
    <xf numFmtId="0" fontId="14" fillId="6" borderId="31" xfId="0" applyFont="1" applyFill="1" applyBorder="1" applyAlignment="1" applyProtection="1">
      <alignment horizontal="center" vertical="center" wrapText="1"/>
      <protection/>
    </xf>
    <xf numFmtId="0" fontId="14" fillId="6" borderId="4" xfId="0" applyFont="1" applyFill="1" applyBorder="1" applyAlignment="1" applyProtection="1">
      <alignment horizontal="center" wrapText="1"/>
      <protection/>
    </xf>
    <xf numFmtId="0" fontId="14" fillId="6" borderId="13" xfId="0" applyFont="1" applyFill="1" applyBorder="1" applyAlignment="1" applyProtection="1">
      <alignment horizontal="center" vertical="center" wrapText="1"/>
      <protection/>
    </xf>
    <xf numFmtId="0" fontId="14" fillId="6" borderId="29" xfId="0" applyFont="1" applyFill="1" applyBorder="1" applyAlignment="1" applyProtection="1">
      <alignment horizontal="center" vertical="center" wrapText="1"/>
      <protection/>
    </xf>
    <xf numFmtId="0" fontId="14" fillId="6" borderId="32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Border="1" applyAlignment="1" applyProtection="1">
      <alignment horizontal="left" wrapText="1"/>
      <protection locked="0"/>
    </xf>
    <xf numFmtId="0" fontId="13" fillId="4" borderId="0" xfId="0" applyFont="1" applyFill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6"/>
  <sheetViews>
    <sheetView tabSelected="1" workbookViewId="0" topLeftCell="A24">
      <selection activeCell="D31" sqref="D31"/>
    </sheetView>
  </sheetViews>
  <sheetFormatPr defaultColWidth="9.140625" defaultRowHeight="12.75"/>
  <cols>
    <col min="1" max="1" width="11.28125" style="0" customWidth="1"/>
  </cols>
  <sheetData>
    <row r="1" spans="1:5" ht="12.75">
      <c r="A1" s="3" t="s">
        <v>14</v>
      </c>
      <c r="B1" s="3"/>
      <c r="C1" s="3"/>
      <c r="D1" s="3"/>
      <c r="E1" s="3"/>
    </row>
    <row r="2" spans="2:10" ht="12.75">
      <c r="B2" s="2" t="s">
        <v>10</v>
      </c>
      <c r="C2" s="2"/>
      <c r="D2" s="2"/>
      <c r="E2" s="2"/>
      <c r="F2" s="2"/>
      <c r="G2" s="2"/>
      <c r="H2" s="2"/>
      <c r="I2" s="2"/>
      <c r="J2" s="2"/>
    </row>
    <row r="3" spans="2:10" ht="12.75">
      <c r="B3" s="27" t="s">
        <v>44</v>
      </c>
      <c r="C3" s="27"/>
      <c r="D3" s="27"/>
      <c r="E3" s="27"/>
      <c r="F3" s="27"/>
      <c r="G3" s="27"/>
      <c r="H3" s="27"/>
      <c r="I3" s="27"/>
      <c r="J3" s="27"/>
    </row>
    <row r="4" spans="2:10" ht="12.75">
      <c r="B4" s="7" t="s">
        <v>11</v>
      </c>
      <c r="C4" s="7"/>
      <c r="D4" s="7"/>
      <c r="E4" s="7"/>
      <c r="F4" s="7"/>
      <c r="G4" s="7"/>
      <c r="H4" s="7"/>
      <c r="I4" s="7"/>
      <c r="J4" s="7"/>
    </row>
    <row r="5" spans="2:10" ht="12.75">
      <c r="B5" s="7" t="s">
        <v>15</v>
      </c>
      <c r="C5" s="7"/>
      <c r="D5" s="7"/>
      <c r="E5" s="7"/>
      <c r="F5" s="7"/>
      <c r="G5" s="7"/>
      <c r="H5" s="7"/>
      <c r="I5" s="7"/>
      <c r="J5" s="7"/>
    </row>
    <row r="6" spans="2:10" ht="12.75">
      <c r="B6" s="7" t="s">
        <v>16</v>
      </c>
      <c r="C6" s="7"/>
      <c r="D6" s="7"/>
      <c r="E6" s="7"/>
      <c r="F6" s="7"/>
      <c r="G6" s="7"/>
      <c r="H6" s="7"/>
      <c r="I6" s="7"/>
      <c r="J6" s="7"/>
    </row>
    <row r="7" spans="2:10" ht="12.75">
      <c r="B7" s="118" t="s">
        <v>70</v>
      </c>
      <c r="C7" s="118"/>
      <c r="D7" s="118"/>
      <c r="E7" s="118"/>
      <c r="F7" s="118"/>
      <c r="G7" s="118"/>
      <c r="H7" s="118"/>
      <c r="I7" s="118"/>
      <c r="J7" s="118"/>
    </row>
    <row r="8" spans="2:10" ht="12.75"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3" t="s">
        <v>73</v>
      </c>
      <c r="B9" s="3"/>
      <c r="D9" s="4"/>
      <c r="E9" s="4"/>
      <c r="F9" s="4"/>
      <c r="G9" s="4"/>
      <c r="H9" s="4"/>
      <c r="I9" s="4"/>
      <c r="J9" s="4"/>
    </row>
    <row r="10" spans="2:10" ht="12.75">
      <c r="B10" s="119" t="s">
        <v>78</v>
      </c>
      <c r="C10" s="119"/>
      <c r="D10" s="4"/>
      <c r="E10" s="4"/>
      <c r="F10" s="4"/>
      <c r="G10" s="4"/>
      <c r="H10" s="4"/>
      <c r="I10" s="4"/>
      <c r="J10" s="4"/>
    </row>
    <row r="11" spans="2:10" ht="12.75">
      <c r="B11" s="119" t="s">
        <v>72</v>
      </c>
      <c r="C11" s="119"/>
      <c r="D11" s="4"/>
      <c r="E11" s="4"/>
      <c r="F11" s="4"/>
      <c r="G11" s="4"/>
      <c r="H11" s="4"/>
      <c r="I11" s="4"/>
      <c r="J11" s="4"/>
    </row>
    <row r="12" spans="2:10" ht="12.75">
      <c r="B12" s="119" t="s">
        <v>100</v>
      </c>
      <c r="C12" s="119"/>
      <c r="D12" s="4"/>
      <c r="E12" s="4"/>
      <c r="F12" s="4"/>
      <c r="G12" s="4"/>
      <c r="H12" s="4"/>
      <c r="I12" s="4"/>
      <c r="J12" s="4"/>
    </row>
    <row r="13" spans="2:10" ht="12.75">
      <c r="B13" s="4"/>
      <c r="C13" s="4"/>
      <c r="D13" s="4"/>
      <c r="E13" s="4"/>
      <c r="F13" s="4"/>
      <c r="G13" s="4"/>
      <c r="H13" s="4"/>
      <c r="I13" s="4"/>
      <c r="J13" s="4"/>
    </row>
    <row r="14" spans="1:2" ht="12.75">
      <c r="A14" s="3" t="s">
        <v>62</v>
      </c>
      <c r="B14" s="3"/>
    </row>
    <row r="15" ht="12.75">
      <c r="B15" t="s">
        <v>113</v>
      </c>
    </row>
    <row r="16" ht="12.75">
      <c r="B16" t="s">
        <v>102</v>
      </c>
    </row>
    <row r="17" ht="12.75">
      <c r="B17" t="s">
        <v>101</v>
      </c>
    </row>
    <row r="18" ht="12.75">
      <c r="B18" t="s">
        <v>103</v>
      </c>
    </row>
    <row r="19" ht="12.75">
      <c r="B19" t="s">
        <v>104</v>
      </c>
    </row>
    <row r="20" ht="12.75">
      <c r="B20" s="120" t="s">
        <v>83</v>
      </c>
    </row>
    <row r="22" ht="12.75">
      <c r="A22" s="3" t="s">
        <v>114</v>
      </c>
    </row>
    <row r="23" spans="1:2" ht="12.75">
      <c r="A23" s="3"/>
      <c r="B23" t="s">
        <v>80</v>
      </c>
    </row>
    <row r="24" spans="1:2" ht="12.75">
      <c r="A24" s="3"/>
      <c r="B24" t="s">
        <v>79</v>
      </c>
    </row>
    <row r="25" spans="1:2" ht="12.75">
      <c r="A25" s="3"/>
      <c r="B25" t="s">
        <v>110</v>
      </c>
    </row>
    <row r="27" spans="1:3" ht="12.75">
      <c r="A27" s="3" t="s">
        <v>115</v>
      </c>
      <c r="C27" s="3"/>
    </row>
    <row r="28" ht="12.75">
      <c r="B28" t="s">
        <v>12</v>
      </c>
    </row>
    <row r="29" ht="12.75">
      <c r="B29" t="s">
        <v>13</v>
      </c>
    </row>
    <row r="30" ht="12.75">
      <c r="B30" t="s">
        <v>139</v>
      </c>
    </row>
    <row r="31" ht="12.75">
      <c r="B31" t="s">
        <v>140</v>
      </c>
    </row>
    <row r="32" ht="12.75">
      <c r="B32" t="s">
        <v>61</v>
      </c>
    </row>
    <row r="33" ht="12.75">
      <c r="B33" t="s">
        <v>81</v>
      </c>
    </row>
    <row r="35" ht="12.75">
      <c r="A35" s="3" t="s">
        <v>116</v>
      </c>
    </row>
    <row r="36" ht="12.75">
      <c r="B36" s="3" t="s">
        <v>111</v>
      </c>
    </row>
    <row r="37" spans="2:3" ht="12.75">
      <c r="B37" s="3"/>
      <c r="C37" t="s">
        <v>105</v>
      </c>
    </row>
    <row r="38" ht="12.75">
      <c r="C38" t="s">
        <v>59</v>
      </c>
    </row>
    <row r="39" ht="12.75">
      <c r="C39" t="s">
        <v>106</v>
      </c>
    </row>
    <row r="40" ht="12.75">
      <c r="C40" t="s">
        <v>109</v>
      </c>
    </row>
    <row r="41" ht="12.75">
      <c r="C41" t="s">
        <v>140</v>
      </c>
    </row>
    <row r="42" ht="12.75">
      <c r="C42" t="s">
        <v>60</v>
      </c>
    </row>
    <row r="43" ht="12.75">
      <c r="C43" t="s">
        <v>82</v>
      </c>
    </row>
    <row r="45" ht="12.75">
      <c r="B45" s="3" t="s">
        <v>112</v>
      </c>
    </row>
    <row r="46" spans="2:3" ht="12.75">
      <c r="B46" s="3"/>
      <c r="C46" t="s">
        <v>107</v>
      </c>
    </row>
    <row r="47" spans="2:3" ht="12.75">
      <c r="B47" s="3"/>
      <c r="C47" t="s">
        <v>108</v>
      </c>
    </row>
    <row r="49" spans="1:2" ht="12.75">
      <c r="A49" s="3" t="s">
        <v>17</v>
      </c>
      <c r="B49" s="3"/>
    </row>
    <row r="50" ht="12.75">
      <c r="A50" t="s">
        <v>133</v>
      </c>
    </row>
    <row r="51" ht="12.75">
      <c r="B51" s="3" t="s">
        <v>19</v>
      </c>
    </row>
    <row r="52" ht="12.75">
      <c r="C52" t="s">
        <v>119</v>
      </c>
    </row>
    <row r="53" ht="12.75">
      <c r="C53" t="s">
        <v>118</v>
      </c>
    </row>
    <row r="54" ht="12.75">
      <c r="C54" t="s">
        <v>75</v>
      </c>
    </row>
    <row r="55" ht="12.75">
      <c r="C55" t="s">
        <v>134</v>
      </c>
    </row>
    <row r="56" ht="12.75">
      <c r="C56" t="s">
        <v>74</v>
      </c>
    </row>
    <row r="57" ht="12.75">
      <c r="C57" t="s">
        <v>137</v>
      </c>
    </row>
    <row r="58" ht="12.75">
      <c r="C58" s="120" t="s">
        <v>76</v>
      </c>
    </row>
    <row r="60" ht="12.75">
      <c r="B60" s="3" t="s">
        <v>18</v>
      </c>
    </row>
    <row r="61" spans="2:3" ht="12.75">
      <c r="B61" s="3"/>
      <c r="C61" t="s">
        <v>77</v>
      </c>
    </row>
    <row r="62" ht="12.75">
      <c r="C62" t="s">
        <v>84</v>
      </c>
    </row>
    <row r="63" ht="12.75">
      <c r="C63" t="s">
        <v>85</v>
      </c>
    </row>
    <row r="64" ht="12.75">
      <c r="C64" t="s">
        <v>86</v>
      </c>
    </row>
    <row r="65" ht="12.75">
      <c r="C65" s="119" t="s">
        <v>71</v>
      </c>
    </row>
    <row r="67" ht="12.75">
      <c r="B67" s="3" t="s">
        <v>21</v>
      </c>
    </row>
    <row r="68" ht="12.75">
      <c r="C68" t="s">
        <v>64</v>
      </c>
    </row>
    <row r="69" ht="12.75">
      <c r="C69" t="s">
        <v>22</v>
      </c>
    </row>
    <row r="70" ht="12.75">
      <c r="C70" t="s">
        <v>23</v>
      </c>
    </row>
    <row r="72" ht="12.75">
      <c r="B72" s="3" t="s">
        <v>120</v>
      </c>
    </row>
    <row r="73" spans="2:3" ht="12.75">
      <c r="B73" s="3"/>
      <c r="C73" t="s">
        <v>121</v>
      </c>
    </row>
    <row r="75" ht="12.75">
      <c r="B75" s="3" t="s">
        <v>20</v>
      </c>
    </row>
    <row r="76" ht="12.75">
      <c r="C76" t="s">
        <v>63</v>
      </c>
    </row>
  </sheetData>
  <sheetProtection sheet="1" objects="1" scenarios="1"/>
  <printOptions/>
  <pageMargins left="0.75" right="0.75" top="0.51" bottom="0.5" header="0.5" footer="0.5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G13"/>
  <sheetViews>
    <sheetView workbookViewId="0" topLeftCell="A1">
      <selection activeCell="J10" sqref="J10"/>
    </sheetView>
  </sheetViews>
  <sheetFormatPr defaultColWidth="9.140625" defaultRowHeight="12.75"/>
  <cols>
    <col min="1" max="1" width="13.57421875" style="8" customWidth="1"/>
    <col min="2" max="2" width="15.7109375" style="8" customWidth="1"/>
    <col min="3" max="7" width="14.8515625" style="8" customWidth="1"/>
    <col min="8" max="16384" width="9.140625" style="8" customWidth="1"/>
  </cols>
  <sheetData>
    <row r="2" ht="12" thickBot="1"/>
    <row r="3" spans="1:7" ht="12" thickBot="1">
      <c r="A3" s="54" t="s">
        <v>4</v>
      </c>
      <c r="B3" s="204">
        <v>2000</v>
      </c>
      <c r="C3" s="204">
        <v>2001</v>
      </c>
      <c r="D3" s="204">
        <v>2002</v>
      </c>
      <c r="E3" s="204">
        <v>2003</v>
      </c>
      <c r="F3" s="204">
        <v>2004</v>
      </c>
      <c r="G3" s="205">
        <v>2005</v>
      </c>
    </row>
    <row r="4" spans="1:7" ht="11.25">
      <c r="A4" s="55" t="s">
        <v>5</v>
      </c>
      <c r="B4" s="206"/>
      <c r="C4" s="206"/>
      <c r="D4" s="206"/>
      <c r="E4" s="206"/>
      <c r="F4" s="206"/>
      <c r="G4" s="207"/>
    </row>
    <row r="5" spans="1:7" ht="11.25">
      <c r="A5" s="52"/>
      <c r="B5" s="9"/>
      <c r="C5" s="9"/>
      <c r="D5" s="9"/>
      <c r="E5" s="9"/>
      <c r="F5" s="9"/>
      <c r="G5" s="10"/>
    </row>
    <row r="6" spans="1:7" ht="11.25">
      <c r="A6" s="53"/>
      <c r="B6" s="9"/>
      <c r="C6" s="9"/>
      <c r="D6" s="9"/>
      <c r="E6" s="9"/>
      <c r="F6" s="9"/>
      <c r="G6" s="10"/>
    </row>
    <row r="7" spans="1:7" ht="11.25">
      <c r="A7" s="53"/>
      <c r="B7" s="9"/>
      <c r="C7" s="9"/>
      <c r="D7" s="9"/>
      <c r="E7" s="9"/>
      <c r="F7" s="9"/>
      <c r="G7" s="10"/>
    </row>
    <row r="8" spans="1:7" ht="12" thickBot="1">
      <c r="A8" s="56" t="s">
        <v>6</v>
      </c>
      <c r="B8" s="176"/>
      <c r="C8" s="177"/>
      <c r="D8" s="177"/>
      <c r="E8" s="177"/>
      <c r="F8" s="177"/>
      <c r="G8" s="178"/>
    </row>
    <row r="10" ht="11.25" customHeight="1"/>
    <row r="11" spans="1:2" ht="12.75" thickBot="1">
      <c r="A11" s="179" t="s">
        <v>33</v>
      </c>
      <c r="B11" s="180" t="s">
        <v>57</v>
      </c>
    </row>
    <row r="12" spans="1:2" ht="30.75" customHeight="1" thickBot="1">
      <c r="A12" s="180">
        <f>D3</f>
        <v>2002</v>
      </c>
      <c r="B12" s="181">
        <v>2500000</v>
      </c>
    </row>
    <row r="13" ht="11.25">
      <c r="B13" s="57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D27" sqref="D27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56"/>
  <sheetViews>
    <sheetView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1" sqref="D41:E41"/>
    </sheetView>
  </sheetViews>
  <sheetFormatPr defaultColWidth="9.140625" defaultRowHeight="12.75"/>
  <cols>
    <col min="1" max="1" width="30.57421875" style="5" customWidth="1"/>
    <col min="2" max="3" width="10.7109375" style="5" customWidth="1"/>
    <col min="4" max="4" width="11.140625" style="5" customWidth="1"/>
    <col min="5" max="5" width="10.140625" style="5" customWidth="1"/>
    <col min="6" max="6" width="11.57421875" style="5" customWidth="1"/>
    <col min="7" max="7" width="10.28125" style="5" customWidth="1"/>
    <col min="8" max="8" width="10.140625" style="5" customWidth="1"/>
    <col min="9" max="9" width="9.7109375" style="5" customWidth="1"/>
    <col min="10" max="10" width="10.57421875" style="5" bestFit="1" customWidth="1"/>
    <col min="11" max="11" width="9.140625" style="5" customWidth="1"/>
    <col min="12" max="12" width="10.7109375" style="5" customWidth="1"/>
    <col min="13" max="13" width="9.00390625" style="5" customWidth="1"/>
    <col min="14" max="15" width="11.57421875" style="5" bestFit="1" customWidth="1"/>
    <col min="16" max="16384" width="9.140625" style="5" customWidth="1"/>
  </cols>
  <sheetData>
    <row r="1" spans="1:15" ht="26.25" customHeight="1">
      <c r="A1" s="59">
        <f>'National Pop'!A12</f>
        <v>2002</v>
      </c>
      <c r="B1" s="219" t="s">
        <v>40</v>
      </c>
      <c r="C1" s="219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9"/>
      <c r="M1" s="208"/>
      <c r="N1" s="41"/>
      <c r="O1" s="41"/>
    </row>
    <row r="2" spans="1:15" ht="54.75" customHeight="1">
      <c r="A2" s="44" t="s">
        <v>46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42"/>
      <c r="O2" s="42"/>
    </row>
    <row r="3" spans="1:15" ht="13.5">
      <c r="A3" s="128" t="s">
        <v>45</v>
      </c>
      <c r="B3" s="35">
        <f>'National Pop'!B12</f>
        <v>2500000</v>
      </c>
      <c r="C3" s="63"/>
      <c r="D3" s="64"/>
      <c r="E3" s="64"/>
      <c r="F3" s="65"/>
      <c r="G3" s="65"/>
      <c r="H3" s="65"/>
      <c r="I3" s="65"/>
      <c r="J3" s="151"/>
      <c r="K3" s="65"/>
      <c r="L3" s="65"/>
      <c r="M3" s="65"/>
      <c r="N3" s="37"/>
      <c r="O3" s="38"/>
    </row>
    <row r="4" spans="1:15" s="1" customFormat="1" ht="13.5">
      <c r="A4" s="51"/>
      <c r="B4" s="28"/>
      <c r="C4" s="63"/>
      <c r="D4" s="64"/>
      <c r="E4" s="64"/>
      <c r="F4" s="65"/>
      <c r="G4" s="65"/>
      <c r="H4" s="65"/>
      <c r="I4" s="65"/>
      <c r="J4" s="151"/>
      <c r="K4" s="65"/>
      <c r="L4" s="65"/>
      <c r="M4" s="65"/>
      <c r="N4" s="37"/>
      <c r="O4" s="38"/>
    </row>
    <row r="5" spans="1:15" ht="13.5">
      <c r="A5" s="51"/>
      <c r="B5" s="28"/>
      <c r="C5" s="63"/>
      <c r="D5" s="64"/>
      <c r="E5" s="64"/>
      <c r="F5" s="65"/>
      <c r="G5" s="65"/>
      <c r="H5" s="65"/>
      <c r="I5" s="65"/>
      <c r="J5" s="151"/>
      <c r="K5" s="65"/>
      <c r="L5" s="65"/>
      <c r="M5" s="65"/>
      <c r="N5" s="37"/>
      <c r="O5" s="38"/>
    </row>
    <row r="6" spans="1:15" ht="13.5">
      <c r="A6" s="66" t="s">
        <v>88</v>
      </c>
      <c r="B6" s="63"/>
      <c r="C6" s="63"/>
      <c r="D6" s="64"/>
      <c r="E6" s="64"/>
      <c r="F6" s="65"/>
      <c r="G6" s="65"/>
      <c r="H6" s="65"/>
      <c r="I6" s="65"/>
      <c r="J6" s="151"/>
      <c r="K6" s="65"/>
      <c r="L6" s="65"/>
      <c r="M6" s="65"/>
      <c r="N6" s="37"/>
      <c r="O6" s="38"/>
    </row>
    <row r="7" spans="1:15" ht="13.5">
      <c r="A7" s="36" t="str">
        <f>'Region 1'!A7</f>
        <v>IDU</v>
      </c>
      <c r="B7" s="35">
        <f>'Remaining Reg'!B7+'Region 1'!B7+'Reg 2'!B7+'Reg 3'!B7+'Reg 4'!B7+'Reg 5'!B7+'Reg 6'!B7+'Reg 7'!B7+'Reg 8'!B7+'Reg 9'!B7+'Reg 10'!B7+'Reg 11'!B7+'Reg 12'!B7+'Reg 13'!B7+'Reg 14'!B7+'Reg 15'!B7+'Reg 16'!B7+'Reg 17'!B7+'Reg 18'!B7+'Reg 19'!B7</f>
        <v>0</v>
      </c>
      <c r="C7" s="35">
        <f>'Remaining Reg'!C7+'Region 1'!C7+'Reg 2'!C7+'Reg 3'!C7+'Reg 4'!C7+'Reg 5'!C7+'Reg 6'!C7+'Reg 7'!C7+'Reg 8'!C7+'Reg 9'!C7+'Reg 10'!C7+'Reg 11'!C7+'Reg 12'!C7+'Reg 13'!C7+'Reg 14'!C7+'Reg 15'!C7+'Reg 16'!C7+'Reg 17'!C7+'Reg 18'!C7+'Reg 19'!C7</f>
        <v>0</v>
      </c>
      <c r="D7" s="194" t="str">
        <f>IF(SUM(B7:C7)&gt;0,(F7+H7)/($B7+$C7),"0")</f>
        <v>0</v>
      </c>
      <c r="E7" s="194" t="str">
        <f>IF(SUM(C7:D7)&gt;0,(G7+I7)/($B7+$C7),"0")</f>
        <v>0</v>
      </c>
      <c r="F7" s="35">
        <f>'Remaining Reg'!F7+'Region 1'!F7+'Reg 2'!F7+'Reg 3'!F7+'Reg 4'!F7+'Reg 5'!F7+'Reg 6'!F7+'Reg 7'!F7+'Reg 8'!F7+'Reg 9'!F7+'Reg 10'!F7+'Reg 11'!F7+'Reg 12'!F7+'Reg 13'!F7+'Reg 14'!F7+'Reg 15'!F7+'Reg 16'!F7+'Reg 17'!F7+'Reg 18'!F7+'Reg 19'!F7</f>
        <v>0</v>
      </c>
      <c r="G7" s="35">
        <f>'Remaining Reg'!G7+'Region 1'!G7+'Reg 2'!G7+'Reg 3'!G7+'Reg 4'!G7+'Reg 5'!G7+'Reg 6'!G7+'Reg 7'!G7+'Reg 8'!G7+'Reg 9'!G7+'Reg 10'!G7+'Reg 11'!G7+'Reg 12'!G7+'Reg 13'!G7+'Reg 14'!G7+'Reg 15'!G7+'Reg 16'!G7+'Reg 17'!G7+'Reg 18'!G7+'Reg 19'!G7</f>
        <v>0</v>
      </c>
      <c r="H7" s="35">
        <f>'Remaining Reg'!H7+'Region 1'!H7+'Reg 2'!H7+'Reg 3'!H7+'Reg 4'!H7+'Reg 5'!H7+'Reg 6'!H7+'Reg 7'!H7+'Reg 8'!H7+'Reg 9'!H7+'Reg 10'!H7+'Reg 11'!H7+'Reg 12'!H7+'Reg 13'!H7+'Reg 14'!H7+'Reg 15'!H7+'Reg 16'!H7+'Reg 17'!H7+'Reg 18'!H7+'Reg 19'!H7</f>
        <v>0</v>
      </c>
      <c r="I7" s="35">
        <f>'Remaining Reg'!I7+'Region 1'!I7+'Reg 2'!I7+'Reg 3'!I7+'Reg 4'!I7+'Reg 5'!I7+'Reg 6'!I7+'Reg 7'!I7+'Reg 8'!I7+'Reg 9'!I7+'Reg 10'!I7+'Reg 11'!I7+'Reg 12'!I7+'Reg 13'!I7+'Reg 14'!I7+'Reg 15'!I7+'Reg 16'!I7+'Reg 17'!I7+'Reg 18'!I7+'Reg 19'!I7</f>
        <v>0</v>
      </c>
      <c r="J7" s="152">
        <f aca="true" t="shared" si="0" ref="J7:J14">AVERAGE(F7:I7)</f>
        <v>0</v>
      </c>
      <c r="K7" s="68" t="str">
        <f aca="true" t="shared" si="1" ref="K7:K14">IF(L7&gt;0,L7/J7,"0")</f>
        <v>0</v>
      </c>
      <c r="L7" s="35">
        <f>'Remaining Reg'!L7+'Region 1'!L7+'Reg 2'!L7+'Reg 3'!L7+'Reg 4'!L7+'Reg 5'!L7+'Reg 6'!L7+'Reg 7'!L7+'Reg 8'!L7+'Reg 9'!L7+'Reg 10'!L7+'Reg 11'!L7+'Reg 12'!L7+'Reg 13'!L7+'Reg 14'!L7+'Reg 15'!L7+'Reg 16'!L7+'Reg 17'!L7+'Reg 18'!L7+'Reg 19'!L7</f>
        <v>0</v>
      </c>
      <c r="M7" s="64"/>
      <c r="N7" s="37"/>
      <c r="O7" s="38"/>
    </row>
    <row r="8" spans="1:15" ht="13.5">
      <c r="A8" s="36" t="str">
        <f>'Region 1'!A8</f>
        <v>MSM</v>
      </c>
      <c r="B8" s="35">
        <f>'Remaining Reg'!B8+'Region 1'!B8+'Reg 2'!B8+'Reg 3'!B8+'Reg 4'!B8+'Reg 5'!B8+'Reg 6'!B8+'Reg 7'!B8+'Reg 8'!B8+'Reg 9'!B8+'Reg 10'!B8+'Reg 11'!B8+'Reg 12'!B8+'Reg 13'!B8+'Reg 14'!B8+'Reg 15'!B8+'Reg 16'!B8+'Reg 17'!B8+'Reg 18'!B8+'Reg 19'!B8</f>
        <v>0</v>
      </c>
      <c r="C8" s="35">
        <f>'Remaining Reg'!C8+'Region 1'!C8+'Reg 2'!C8+'Reg 3'!C8+'Reg 4'!C8+'Reg 5'!C8+'Reg 6'!C8+'Reg 7'!C8+'Reg 8'!C8+'Reg 9'!C8+'Reg 10'!C8+'Reg 11'!C8+'Reg 12'!C8+'Reg 13'!C8+'Reg 14'!C8+'Reg 15'!C8+'Reg 16'!C8+'Reg 17'!C8+'Reg 18'!C8+'Reg 19'!C8</f>
        <v>0</v>
      </c>
      <c r="D8" s="194" t="str">
        <f aca="true" t="shared" si="2" ref="D8:D14">IF(SUM(B8:C8)&gt;0,(F8+H8)/($B8+$C8),"0")</f>
        <v>0</v>
      </c>
      <c r="E8" s="194" t="str">
        <f aca="true" t="shared" si="3" ref="E8:E14">IF(SUM(C8:D8)&gt;0,(G8+I8)/($B8+$C8),"0")</f>
        <v>0</v>
      </c>
      <c r="F8" s="35">
        <f>'Remaining Reg'!F8+'Region 1'!F8+'Reg 2'!F8+'Reg 3'!F8+'Reg 4'!F8+'Reg 5'!F8+'Reg 6'!F8+'Reg 7'!F8+'Reg 8'!F8+'Reg 9'!F8+'Reg 10'!F8+'Reg 11'!F8+'Reg 12'!F8+'Reg 13'!F8+'Reg 14'!F8+'Reg 15'!F8+'Reg 16'!F8+'Reg 17'!F8+'Reg 18'!F8+'Reg 19'!F8</f>
        <v>0</v>
      </c>
      <c r="G8" s="35">
        <f>'Remaining Reg'!G8+'Region 1'!G8+'Reg 2'!G8+'Reg 3'!G8+'Reg 4'!G8+'Reg 5'!G8+'Reg 6'!G8+'Reg 7'!G8+'Reg 8'!G8+'Reg 9'!G8+'Reg 10'!G8+'Reg 11'!G8+'Reg 12'!G8+'Reg 13'!G8+'Reg 14'!G8+'Reg 15'!G8+'Reg 16'!G8+'Reg 17'!G8+'Reg 18'!G8+'Reg 19'!G8</f>
        <v>0</v>
      </c>
      <c r="H8" s="35">
        <f>'Remaining Reg'!H8+'Region 1'!H8+'Reg 2'!H8+'Reg 3'!H8+'Reg 4'!H8+'Reg 5'!H8+'Reg 6'!H8+'Reg 7'!H8+'Reg 8'!H8+'Reg 9'!H8+'Reg 10'!H8+'Reg 11'!H8+'Reg 12'!H8+'Reg 13'!H8+'Reg 14'!H8+'Reg 15'!H8+'Reg 16'!H8+'Reg 17'!H8+'Reg 18'!H8+'Reg 19'!H8</f>
        <v>0</v>
      </c>
      <c r="I8" s="35">
        <f>'Remaining Reg'!I8+'Region 1'!I8+'Reg 2'!I8+'Reg 3'!I8+'Reg 4'!I8+'Reg 5'!I8+'Reg 6'!I8+'Reg 7'!I8+'Reg 8'!I8+'Reg 9'!I8+'Reg 10'!I8+'Reg 11'!I8+'Reg 12'!I8+'Reg 13'!I8+'Reg 14'!I8+'Reg 15'!I8+'Reg 16'!I8+'Reg 17'!I8+'Reg 18'!I8+'Reg 19'!I8</f>
        <v>0</v>
      </c>
      <c r="J8" s="152">
        <f t="shared" si="0"/>
        <v>0</v>
      </c>
      <c r="K8" s="68" t="str">
        <f t="shared" si="1"/>
        <v>0</v>
      </c>
      <c r="L8" s="35">
        <f>'Remaining Reg'!L8+'Region 1'!L8+'Reg 2'!L8+'Reg 3'!L8+'Reg 4'!L8+'Reg 5'!L8+'Reg 6'!L8+'Reg 7'!L8+'Reg 8'!L8+'Reg 9'!L8+'Reg 10'!L8+'Reg 11'!L8+'Reg 12'!L8+'Reg 13'!L8+'Reg 14'!L8+'Reg 15'!L8+'Reg 16'!L8+'Reg 17'!L8+'Reg 18'!L8+'Reg 19'!L8</f>
        <v>0</v>
      </c>
      <c r="M8" s="64"/>
      <c r="N8" s="37"/>
      <c r="O8" s="38"/>
    </row>
    <row r="9" spans="1:15" ht="13.5">
      <c r="A9" s="36" t="str">
        <f>'Region 1'!A9</f>
        <v>Sex workers</v>
      </c>
      <c r="B9" s="35">
        <f>'Remaining Reg'!B9+'Region 1'!B9+'Reg 2'!B9+'Reg 3'!B9+'Reg 4'!B9+'Reg 5'!B9+'Reg 6'!B9+'Reg 7'!B9+'Reg 8'!B9+'Reg 9'!B9+'Reg 10'!B9+'Reg 11'!B9+'Reg 12'!B9+'Reg 13'!B9+'Reg 14'!B9+'Reg 15'!B9+'Reg 16'!B9+'Reg 17'!B9+'Reg 18'!B9+'Reg 19'!B9</f>
        <v>0</v>
      </c>
      <c r="C9" s="35">
        <f>'Remaining Reg'!C9+'Region 1'!C9+'Reg 2'!C9+'Reg 3'!C9+'Reg 4'!C9+'Reg 5'!C9+'Reg 6'!C9+'Reg 7'!C9+'Reg 8'!C9+'Reg 9'!C9+'Reg 10'!C9+'Reg 11'!C9+'Reg 12'!C9+'Reg 13'!C9+'Reg 14'!C9+'Reg 15'!C9+'Reg 16'!C9+'Reg 17'!C9+'Reg 18'!C9+'Reg 19'!C9</f>
        <v>0</v>
      </c>
      <c r="D9" s="194" t="str">
        <f t="shared" si="2"/>
        <v>0</v>
      </c>
      <c r="E9" s="194" t="str">
        <f t="shared" si="3"/>
        <v>0</v>
      </c>
      <c r="F9" s="35">
        <f>'Remaining Reg'!F9+'Region 1'!F9+'Reg 2'!F9+'Reg 3'!F9+'Reg 4'!F9+'Reg 5'!F9+'Reg 6'!F9+'Reg 7'!F9+'Reg 8'!F9+'Reg 9'!F9+'Reg 10'!F9+'Reg 11'!F9+'Reg 12'!F9+'Reg 13'!F9+'Reg 14'!F9+'Reg 15'!F9+'Reg 16'!F9+'Reg 17'!F9+'Reg 18'!F9+'Reg 19'!F9</f>
        <v>0</v>
      </c>
      <c r="G9" s="35">
        <f>'Remaining Reg'!G9+'Region 1'!G9+'Reg 2'!G9+'Reg 3'!G9+'Reg 4'!G9+'Reg 5'!G9+'Reg 6'!G9+'Reg 7'!G9+'Reg 8'!G9+'Reg 9'!G9+'Reg 10'!G9+'Reg 11'!G9+'Reg 12'!G9+'Reg 13'!G9+'Reg 14'!G9+'Reg 15'!G9+'Reg 16'!G9+'Reg 17'!G9+'Reg 18'!G9+'Reg 19'!G9</f>
        <v>0</v>
      </c>
      <c r="H9" s="35">
        <f>'Remaining Reg'!H9+'Region 1'!H9+'Reg 2'!H9+'Reg 3'!H9+'Reg 4'!H9+'Reg 5'!H9+'Reg 6'!H9+'Reg 7'!H9+'Reg 8'!H9+'Reg 9'!H9+'Reg 10'!H9+'Reg 11'!H9+'Reg 12'!H9+'Reg 13'!H9+'Reg 14'!H9+'Reg 15'!H9+'Reg 16'!H9+'Reg 17'!H9+'Reg 18'!H9+'Reg 19'!H9</f>
        <v>0</v>
      </c>
      <c r="I9" s="35">
        <f>'Remaining Reg'!I9+'Region 1'!I9+'Reg 2'!I9+'Reg 3'!I9+'Reg 4'!I9+'Reg 5'!I9+'Reg 6'!I9+'Reg 7'!I9+'Reg 8'!I9+'Reg 9'!I9+'Reg 10'!I9+'Reg 11'!I9+'Reg 12'!I9+'Reg 13'!I9+'Reg 14'!I9+'Reg 15'!I9+'Reg 16'!I9+'Reg 17'!I9+'Reg 18'!I9+'Reg 19'!I9</f>
        <v>0</v>
      </c>
      <c r="J9" s="152">
        <f t="shared" si="0"/>
        <v>0</v>
      </c>
      <c r="K9" s="68" t="str">
        <f t="shared" si="1"/>
        <v>0</v>
      </c>
      <c r="L9" s="35">
        <f>'Remaining Reg'!L9+'Region 1'!L9+'Reg 2'!L9+'Reg 3'!L9+'Reg 4'!L9+'Reg 5'!L9+'Reg 6'!L9+'Reg 7'!L9+'Reg 8'!L9+'Reg 9'!L9+'Reg 10'!L9+'Reg 11'!L9+'Reg 12'!L9+'Reg 13'!L9+'Reg 14'!L9+'Reg 15'!L9+'Reg 16'!L9+'Reg 17'!L9+'Reg 18'!L9+'Reg 19'!L9</f>
        <v>0</v>
      </c>
      <c r="M9" s="64"/>
      <c r="N9" s="37"/>
      <c r="O9" s="38"/>
    </row>
    <row r="10" spans="1:15" ht="13.5">
      <c r="A10" s="36" t="str">
        <f>'Region 1'!A10</f>
        <v>Clients of sex workers</v>
      </c>
      <c r="B10" s="35">
        <f>'Remaining Reg'!B10+'Region 1'!B10+'Reg 2'!B10+'Reg 3'!B10+'Reg 4'!B10+'Reg 5'!B10+'Reg 6'!B10+'Reg 7'!B10+'Reg 8'!B10+'Reg 9'!B10+'Reg 10'!B10+'Reg 11'!B10+'Reg 12'!B10+'Reg 13'!B10+'Reg 14'!B10+'Reg 15'!B10+'Reg 16'!B10+'Reg 17'!B10+'Reg 18'!B10+'Reg 19'!B10</f>
        <v>0</v>
      </c>
      <c r="C10" s="35">
        <f>'Remaining Reg'!C10+'Region 1'!C10+'Reg 2'!C10+'Reg 3'!C10+'Reg 4'!C10+'Reg 5'!C10+'Reg 6'!C10+'Reg 7'!C10+'Reg 8'!C10+'Reg 9'!C10+'Reg 10'!C10+'Reg 11'!C10+'Reg 12'!C10+'Reg 13'!C10+'Reg 14'!C10+'Reg 15'!C10+'Reg 16'!C10+'Reg 17'!C10+'Reg 18'!C10+'Reg 19'!C10</f>
        <v>0</v>
      </c>
      <c r="D10" s="194" t="str">
        <f t="shared" si="2"/>
        <v>0</v>
      </c>
      <c r="E10" s="194" t="str">
        <f t="shared" si="3"/>
        <v>0</v>
      </c>
      <c r="F10" s="35">
        <f>'Remaining Reg'!F10+'Region 1'!F10+'Reg 2'!F10+'Reg 3'!F10+'Reg 4'!F10+'Reg 5'!F10+'Reg 6'!F10+'Reg 7'!F10+'Reg 8'!F10+'Reg 9'!F10+'Reg 10'!F10+'Reg 11'!F10+'Reg 12'!F10+'Reg 13'!F10+'Reg 14'!F10+'Reg 15'!F10+'Reg 16'!F10+'Reg 17'!F10+'Reg 18'!F10+'Reg 19'!F10</f>
        <v>0</v>
      </c>
      <c r="G10" s="35">
        <f>'Remaining Reg'!G10+'Region 1'!G10+'Reg 2'!G10+'Reg 3'!G10+'Reg 4'!G10+'Reg 5'!G10+'Reg 6'!G10+'Reg 7'!G10+'Reg 8'!G10+'Reg 9'!G10+'Reg 10'!G10+'Reg 11'!G10+'Reg 12'!G10+'Reg 13'!G10+'Reg 14'!G10+'Reg 15'!G10+'Reg 16'!G10+'Reg 17'!G10+'Reg 18'!G10+'Reg 19'!G10</f>
        <v>0</v>
      </c>
      <c r="H10" s="35">
        <f>'Remaining Reg'!H10+'Region 1'!H10+'Reg 2'!H10+'Reg 3'!H10+'Reg 4'!H10+'Reg 5'!H10+'Reg 6'!H10+'Reg 7'!H10+'Reg 8'!H10+'Reg 9'!H10+'Reg 10'!H10+'Reg 11'!H10+'Reg 12'!H10+'Reg 13'!H10+'Reg 14'!H10+'Reg 15'!H10+'Reg 16'!H10+'Reg 17'!H10+'Reg 18'!H10+'Reg 19'!H10</f>
        <v>0</v>
      </c>
      <c r="I10" s="35">
        <f>'Remaining Reg'!I10+'Region 1'!I10+'Reg 2'!I10+'Reg 3'!I10+'Reg 4'!I10+'Reg 5'!I10+'Reg 6'!I10+'Reg 7'!I10+'Reg 8'!I10+'Reg 9'!I10+'Reg 10'!I10+'Reg 11'!I10+'Reg 12'!I10+'Reg 13'!I10+'Reg 14'!I10+'Reg 15'!I10+'Reg 16'!I10+'Reg 17'!I10+'Reg 18'!I10+'Reg 19'!I10</f>
        <v>0</v>
      </c>
      <c r="J10" s="152">
        <f t="shared" si="0"/>
        <v>0</v>
      </c>
      <c r="K10" s="68" t="str">
        <f t="shared" si="1"/>
        <v>0</v>
      </c>
      <c r="L10" s="35">
        <f>'Remaining Reg'!L10+'Region 1'!L10+'Reg 2'!L10+'Reg 3'!L10+'Reg 4'!L10+'Reg 5'!L10+'Reg 6'!L10+'Reg 7'!L10+'Reg 8'!L10+'Reg 9'!L10+'Reg 10'!L10+'Reg 11'!L10+'Reg 12'!L10+'Reg 13'!L10+'Reg 14'!L10+'Reg 15'!L10+'Reg 16'!L10+'Reg 17'!L10+'Reg 18'!L10+'Reg 19'!L10</f>
        <v>0</v>
      </c>
      <c r="M10" s="64"/>
      <c r="N10" s="37"/>
      <c r="O10" s="38"/>
    </row>
    <row r="11" spans="1:15" ht="13.5">
      <c r="A11" s="36" t="str">
        <f>'Region 1'!A11</f>
        <v>Optional HR1</v>
      </c>
      <c r="B11" s="35">
        <f>'Remaining Reg'!B11+'Region 1'!B11+'Reg 2'!B11+'Reg 3'!B11+'Reg 4'!B11+'Reg 5'!B11+'Reg 6'!B11+'Reg 7'!B11+'Reg 8'!B11+'Reg 9'!B11+'Reg 10'!B11+'Reg 11'!B11+'Reg 12'!B11+'Reg 13'!B11+'Reg 14'!B11+'Reg 15'!B11+'Reg 16'!B11+'Reg 17'!B11+'Reg 18'!B11+'Reg 19'!B11</f>
        <v>0</v>
      </c>
      <c r="C11" s="35">
        <f>'Remaining Reg'!C11+'Region 1'!C11+'Reg 2'!C11+'Reg 3'!C11+'Reg 4'!C11+'Reg 5'!C11+'Reg 6'!C11+'Reg 7'!C11+'Reg 8'!C11+'Reg 9'!C11+'Reg 10'!C11+'Reg 11'!C11+'Reg 12'!C11+'Reg 13'!C11+'Reg 14'!C11+'Reg 15'!C11+'Reg 16'!C11+'Reg 17'!C11+'Reg 18'!C11+'Reg 19'!C11</f>
        <v>0</v>
      </c>
      <c r="D11" s="194" t="str">
        <f t="shared" si="2"/>
        <v>0</v>
      </c>
      <c r="E11" s="194" t="str">
        <f t="shared" si="3"/>
        <v>0</v>
      </c>
      <c r="F11" s="35">
        <f>'Remaining Reg'!F11+'Region 1'!F11+'Reg 2'!F11+'Reg 3'!F11+'Reg 4'!F11+'Reg 5'!F11+'Reg 6'!F11+'Reg 7'!F11+'Reg 8'!F11+'Reg 9'!F11+'Reg 10'!F11+'Reg 11'!F11+'Reg 12'!F11+'Reg 13'!F11+'Reg 14'!F11+'Reg 15'!F11+'Reg 16'!F11+'Reg 17'!F11+'Reg 18'!F11+'Reg 19'!F11</f>
        <v>0</v>
      </c>
      <c r="G11" s="35">
        <f>'Remaining Reg'!G11+'Region 1'!G11+'Reg 2'!G11+'Reg 3'!G11+'Reg 4'!G11+'Reg 5'!G11+'Reg 6'!G11+'Reg 7'!G11+'Reg 8'!G11+'Reg 9'!G11+'Reg 10'!G11+'Reg 11'!G11+'Reg 12'!G11+'Reg 13'!G11+'Reg 14'!G11+'Reg 15'!G11+'Reg 16'!G11+'Reg 17'!G11+'Reg 18'!G11+'Reg 19'!G11</f>
        <v>0</v>
      </c>
      <c r="H11" s="35">
        <f>'Remaining Reg'!H11+'Region 1'!H11+'Reg 2'!H11+'Reg 3'!H11+'Reg 4'!H11+'Reg 5'!H11+'Reg 6'!H11+'Reg 7'!H11+'Reg 8'!H11+'Reg 9'!H11+'Reg 10'!H11+'Reg 11'!H11+'Reg 12'!H11+'Reg 13'!H11+'Reg 14'!H11+'Reg 15'!H11+'Reg 16'!H11+'Reg 17'!H11+'Reg 18'!H11+'Reg 19'!H11</f>
        <v>0</v>
      </c>
      <c r="I11" s="35">
        <f>'Remaining Reg'!I11+'Region 1'!I11+'Reg 2'!I11+'Reg 3'!I11+'Reg 4'!I11+'Reg 5'!I11+'Reg 6'!I11+'Reg 7'!I11+'Reg 8'!I11+'Reg 9'!I11+'Reg 10'!I11+'Reg 11'!I11+'Reg 12'!I11+'Reg 13'!I11+'Reg 14'!I11+'Reg 15'!I11+'Reg 16'!I11+'Reg 17'!I11+'Reg 18'!I11+'Reg 19'!I11</f>
        <v>0</v>
      </c>
      <c r="J11" s="152">
        <f t="shared" si="0"/>
        <v>0</v>
      </c>
      <c r="K11" s="68" t="str">
        <f t="shared" si="1"/>
        <v>0</v>
      </c>
      <c r="L11" s="35">
        <f>'Remaining Reg'!L11+'Region 1'!L11+'Reg 2'!L11+'Reg 3'!L11+'Reg 4'!L11+'Reg 5'!L11+'Reg 6'!L11+'Reg 7'!L11+'Reg 8'!L11+'Reg 9'!L11+'Reg 10'!L11+'Reg 11'!L11+'Reg 12'!L11+'Reg 13'!L11+'Reg 14'!L11+'Reg 15'!L11+'Reg 16'!L11+'Reg 17'!L11+'Reg 18'!L11+'Reg 19'!L11</f>
        <v>0</v>
      </c>
      <c r="M11" s="64"/>
      <c r="N11" s="37"/>
      <c r="O11" s="38"/>
    </row>
    <row r="12" spans="1:15" ht="12.75" customHeight="1">
      <c r="A12" s="36" t="str">
        <f>'Region 1'!A12</f>
        <v>Optional HR2</v>
      </c>
      <c r="B12" s="35">
        <f>'Remaining Reg'!B12+'Region 1'!B12+'Reg 2'!B12+'Reg 3'!B12+'Reg 4'!B12+'Reg 5'!B12+'Reg 6'!B12+'Reg 7'!B12+'Reg 8'!B12+'Reg 9'!B12+'Reg 10'!B12+'Reg 11'!B12+'Reg 12'!B12+'Reg 13'!B12+'Reg 14'!B12+'Reg 15'!B12+'Reg 16'!B12+'Reg 17'!B12+'Reg 18'!B12+'Reg 19'!B12</f>
        <v>0</v>
      </c>
      <c r="C12" s="35">
        <f>'Remaining Reg'!C12+'Region 1'!C12+'Reg 2'!C12+'Reg 3'!C12+'Reg 4'!C12+'Reg 5'!C12+'Reg 6'!C12+'Reg 7'!C12+'Reg 8'!C12+'Reg 9'!C12+'Reg 10'!C12+'Reg 11'!C12+'Reg 12'!C12+'Reg 13'!C12+'Reg 14'!C12+'Reg 15'!C12+'Reg 16'!C12+'Reg 17'!C12+'Reg 18'!C12+'Reg 19'!C12</f>
        <v>0</v>
      </c>
      <c r="D12" s="194" t="str">
        <f t="shared" si="2"/>
        <v>0</v>
      </c>
      <c r="E12" s="194" t="str">
        <f t="shared" si="3"/>
        <v>0</v>
      </c>
      <c r="F12" s="35">
        <f>'Remaining Reg'!F12+'Region 1'!F12+'Reg 2'!F12+'Reg 3'!F12+'Reg 4'!F12+'Reg 5'!F12+'Reg 6'!F12+'Reg 7'!F12+'Reg 8'!F12+'Reg 9'!F12+'Reg 10'!F12+'Reg 11'!F12+'Reg 12'!F12+'Reg 13'!F12+'Reg 14'!F12+'Reg 15'!F12+'Reg 16'!F12+'Reg 17'!F12+'Reg 18'!F12+'Reg 19'!F12</f>
        <v>0</v>
      </c>
      <c r="G12" s="35">
        <f>'Remaining Reg'!G12+'Region 1'!G12+'Reg 2'!G12+'Reg 3'!G12+'Reg 4'!G12+'Reg 5'!G12+'Reg 6'!G12+'Reg 7'!G12+'Reg 8'!G12+'Reg 9'!G12+'Reg 10'!G12+'Reg 11'!G12+'Reg 12'!G12+'Reg 13'!G12+'Reg 14'!G12+'Reg 15'!G12+'Reg 16'!G12+'Reg 17'!G12+'Reg 18'!G12+'Reg 19'!G12</f>
        <v>0</v>
      </c>
      <c r="H12" s="35">
        <f>'Remaining Reg'!H12+'Region 1'!H12+'Reg 2'!H12+'Reg 3'!H12+'Reg 4'!H12+'Reg 5'!H12+'Reg 6'!H12+'Reg 7'!H12+'Reg 8'!H12+'Reg 9'!H12+'Reg 10'!H12+'Reg 11'!H12+'Reg 12'!H12+'Reg 13'!H12+'Reg 14'!H12+'Reg 15'!H12+'Reg 16'!H12+'Reg 17'!H12+'Reg 18'!H12+'Reg 19'!H12</f>
        <v>0</v>
      </c>
      <c r="I12" s="35">
        <f>'Remaining Reg'!I12+'Region 1'!I12+'Reg 2'!I12+'Reg 3'!I12+'Reg 4'!I12+'Reg 5'!I12+'Reg 6'!I12+'Reg 7'!I12+'Reg 8'!I12+'Reg 9'!I12+'Reg 10'!I12+'Reg 11'!I12+'Reg 12'!I12+'Reg 13'!I12+'Reg 14'!I12+'Reg 15'!I12+'Reg 16'!I12+'Reg 17'!I12+'Reg 18'!I12+'Reg 19'!I12</f>
        <v>0</v>
      </c>
      <c r="J12" s="152">
        <f t="shared" si="0"/>
        <v>0</v>
      </c>
      <c r="K12" s="68" t="str">
        <f t="shared" si="1"/>
        <v>0</v>
      </c>
      <c r="L12" s="35">
        <f>'Remaining Reg'!L12+'Region 1'!L12+'Reg 2'!L12+'Reg 3'!L12+'Reg 4'!L12+'Reg 5'!L12+'Reg 6'!L12+'Reg 7'!L12+'Reg 8'!L12+'Reg 9'!L12+'Reg 10'!L12+'Reg 11'!L12+'Reg 12'!L12+'Reg 13'!L12+'Reg 14'!L12+'Reg 15'!L12+'Reg 16'!L12+'Reg 17'!L12+'Reg 18'!L12+'Reg 19'!L12</f>
        <v>0</v>
      </c>
      <c r="M12" s="64"/>
      <c r="N12" s="43"/>
      <c r="O12" s="38"/>
    </row>
    <row r="13" spans="1:15" ht="13.5">
      <c r="A13" s="36" t="str">
        <f>'Region 1'!A13</f>
        <v>Optional HR3</v>
      </c>
      <c r="B13" s="35">
        <f>'Remaining Reg'!B13+'Region 1'!B13+'Reg 2'!B13+'Reg 3'!B13+'Reg 4'!B13+'Reg 5'!B13+'Reg 6'!B13+'Reg 7'!B13+'Reg 8'!B13+'Reg 9'!B13+'Reg 10'!B13+'Reg 11'!B13+'Reg 12'!B13+'Reg 13'!B13+'Reg 14'!B13+'Reg 15'!B13+'Reg 16'!B13+'Reg 17'!B13+'Reg 18'!B13+'Reg 19'!B13</f>
        <v>0</v>
      </c>
      <c r="C13" s="35">
        <f>'Remaining Reg'!C13+'Region 1'!C13+'Reg 2'!C13+'Reg 3'!C13+'Reg 4'!C13+'Reg 5'!C13+'Reg 6'!C13+'Reg 7'!C13+'Reg 8'!C13+'Reg 9'!C13+'Reg 10'!C13+'Reg 11'!C13+'Reg 12'!C13+'Reg 13'!C13+'Reg 14'!C13+'Reg 15'!C13+'Reg 16'!C13+'Reg 17'!C13+'Reg 18'!C13+'Reg 19'!C13</f>
        <v>0</v>
      </c>
      <c r="D13" s="194" t="str">
        <f t="shared" si="2"/>
        <v>0</v>
      </c>
      <c r="E13" s="194" t="str">
        <f t="shared" si="3"/>
        <v>0</v>
      </c>
      <c r="F13" s="35">
        <f>'Remaining Reg'!F13+'Region 1'!F13+'Reg 2'!F13+'Reg 3'!F13+'Reg 4'!F13+'Reg 5'!F13+'Reg 6'!F13+'Reg 7'!F13+'Reg 8'!F13+'Reg 9'!F13+'Reg 10'!F13+'Reg 11'!F13+'Reg 12'!F13+'Reg 13'!F13+'Reg 14'!F13+'Reg 15'!F13+'Reg 16'!F13+'Reg 17'!F13+'Reg 18'!F13+'Reg 19'!F13</f>
        <v>0</v>
      </c>
      <c r="G13" s="35">
        <f>'Remaining Reg'!G13+'Region 1'!G13+'Reg 2'!G13+'Reg 3'!G13+'Reg 4'!G13+'Reg 5'!G13+'Reg 6'!G13+'Reg 7'!G13+'Reg 8'!G13+'Reg 9'!G13+'Reg 10'!G13+'Reg 11'!G13+'Reg 12'!G13+'Reg 13'!G13+'Reg 14'!G13+'Reg 15'!G13+'Reg 16'!G13+'Reg 17'!G13+'Reg 18'!G13+'Reg 19'!G13</f>
        <v>0</v>
      </c>
      <c r="H13" s="35">
        <f>'Remaining Reg'!H13+'Region 1'!H13+'Reg 2'!H13+'Reg 3'!H13+'Reg 4'!H13+'Reg 5'!H13+'Reg 6'!H13+'Reg 7'!H13+'Reg 8'!H13+'Reg 9'!H13+'Reg 10'!H13+'Reg 11'!H13+'Reg 12'!H13+'Reg 13'!H13+'Reg 14'!H13+'Reg 15'!H13+'Reg 16'!H13+'Reg 17'!H13+'Reg 18'!H13+'Reg 19'!H13</f>
        <v>0</v>
      </c>
      <c r="I13" s="35">
        <f>'Remaining Reg'!I13+'Region 1'!I13+'Reg 2'!I13+'Reg 3'!I13+'Reg 4'!I13+'Reg 5'!I13+'Reg 6'!I13+'Reg 7'!I13+'Reg 8'!I13+'Reg 9'!I13+'Reg 10'!I13+'Reg 11'!I13+'Reg 12'!I13+'Reg 13'!I13+'Reg 14'!I13+'Reg 15'!I13+'Reg 16'!I13+'Reg 17'!I13+'Reg 18'!I13+'Reg 19'!I13</f>
        <v>0</v>
      </c>
      <c r="J13" s="152">
        <f t="shared" si="0"/>
        <v>0</v>
      </c>
      <c r="K13" s="68" t="str">
        <f t="shared" si="1"/>
        <v>0</v>
      </c>
      <c r="L13" s="35">
        <f>'Remaining Reg'!L13+'Region 1'!L13+'Reg 2'!L13+'Reg 3'!L13+'Reg 4'!L13+'Reg 5'!L13+'Reg 6'!L13+'Reg 7'!L13+'Reg 8'!L13+'Reg 9'!L13+'Reg 10'!L13+'Reg 11'!L13+'Reg 12'!L13+'Reg 13'!L13+'Reg 14'!L13+'Reg 15'!L13+'Reg 16'!L13+'Reg 17'!L13+'Reg 18'!L13+'Reg 19'!L13</f>
        <v>0</v>
      </c>
      <c r="M13" s="64"/>
      <c r="N13" s="43"/>
      <c r="O13" s="38"/>
    </row>
    <row r="14" spans="1:15" ht="13.5">
      <c r="A14" s="36" t="str">
        <f>'Region 1'!A14</f>
        <v>Optional HR4</v>
      </c>
      <c r="B14" s="35">
        <f>'Remaining Reg'!B14+'Region 1'!B14+'Reg 2'!B14+'Reg 3'!B14+'Reg 4'!B14+'Reg 5'!B14+'Reg 6'!B14+'Reg 7'!B14+'Reg 8'!B14+'Reg 9'!B14+'Reg 10'!B14+'Reg 11'!B14+'Reg 12'!B14+'Reg 13'!B14+'Reg 14'!B14+'Reg 15'!B14+'Reg 16'!B14+'Reg 17'!B14+'Reg 18'!B14+'Reg 19'!B14</f>
        <v>0</v>
      </c>
      <c r="C14" s="35">
        <f>'Remaining Reg'!C14+'Region 1'!C14+'Reg 2'!C14+'Reg 3'!C14+'Reg 4'!C14+'Reg 5'!C14+'Reg 6'!C14+'Reg 7'!C14+'Reg 8'!C14+'Reg 9'!C14+'Reg 10'!C14+'Reg 11'!C14+'Reg 12'!C14+'Reg 13'!C14+'Reg 14'!C14+'Reg 15'!C14+'Reg 16'!C14+'Reg 17'!C14+'Reg 18'!C14+'Reg 19'!C14</f>
        <v>0</v>
      </c>
      <c r="D14" s="194" t="str">
        <f t="shared" si="2"/>
        <v>0</v>
      </c>
      <c r="E14" s="194" t="str">
        <f t="shared" si="3"/>
        <v>0</v>
      </c>
      <c r="F14" s="35">
        <f>'Remaining Reg'!F14+'Region 1'!F14+'Reg 2'!F14+'Reg 3'!F14+'Reg 4'!F14+'Reg 5'!F14+'Reg 6'!F14+'Reg 7'!F14+'Reg 8'!F14+'Reg 9'!F14+'Reg 10'!F14+'Reg 11'!F14+'Reg 12'!F14+'Reg 13'!F14+'Reg 14'!F14+'Reg 15'!F14+'Reg 16'!F14+'Reg 17'!F14+'Reg 18'!F14+'Reg 19'!F14</f>
        <v>0</v>
      </c>
      <c r="G14" s="35">
        <f>'Remaining Reg'!G14+'Region 1'!G14+'Reg 2'!G14+'Reg 3'!G14+'Reg 4'!G14+'Reg 5'!G14+'Reg 6'!G14+'Reg 7'!G14+'Reg 8'!G14+'Reg 9'!G14+'Reg 10'!G14+'Reg 11'!G14+'Reg 12'!G14+'Reg 13'!G14+'Reg 14'!G14+'Reg 15'!G14+'Reg 16'!G14+'Reg 17'!G14+'Reg 18'!G14+'Reg 19'!G14</f>
        <v>0</v>
      </c>
      <c r="H14" s="35">
        <f>'Remaining Reg'!H14+'Region 1'!H14+'Reg 2'!H14+'Reg 3'!H14+'Reg 4'!H14+'Reg 5'!H14+'Reg 6'!H14+'Reg 7'!H14+'Reg 8'!H14+'Reg 9'!H14+'Reg 10'!H14+'Reg 11'!H14+'Reg 12'!H14+'Reg 13'!H14+'Reg 14'!H14+'Reg 15'!H14+'Reg 16'!H14+'Reg 17'!H14+'Reg 18'!H14+'Reg 19'!H14</f>
        <v>0</v>
      </c>
      <c r="I14" s="35">
        <f>'Remaining Reg'!I14+'Region 1'!I14+'Reg 2'!I14+'Reg 3'!I14+'Reg 4'!I14+'Reg 5'!I14+'Reg 6'!I14+'Reg 7'!I14+'Reg 8'!I14+'Reg 9'!I14+'Reg 10'!I14+'Reg 11'!I14+'Reg 12'!I14+'Reg 13'!I14+'Reg 14'!I14+'Reg 15'!I14+'Reg 16'!I14+'Reg 17'!I14+'Reg 18'!I14+'Reg 19'!I14</f>
        <v>0</v>
      </c>
      <c r="J14" s="152">
        <f t="shared" si="0"/>
        <v>0</v>
      </c>
      <c r="K14" s="68" t="str">
        <f t="shared" si="1"/>
        <v>0</v>
      </c>
      <c r="L14" s="35">
        <f>'Remaining Reg'!L14+'Region 1'!L14+'Reg 2'!L14+'Reg 3'!L14+'Reg 4'!L14+'Reg 5'!L14+'Reg 6'!L14+'Reg 7'!L14+'Reg 8'!L14+'Reg 9'!L14+'Reg 10'!L14+'Reg 11'!L14+'Reg 12'!L14+'Reg 13'!L14+'Reg 14'!L14+'Reg 15'!L14+'Reg 16'!L14+'Reg 17'!L14+'Reg 18'!L14+'Reg 19'!L14</f>
        <v>0</v>
      </c>
      <c r="M14" s="64"/>
      <c r="N14" s="37"/>
      <c r="O14" s="38"/>
    </row>
    <row r="15" spans="1:15" ht="13.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4"/>
      <c r="N15" s="37"/>
      <c r="O15" s="38"/>
    </row>
    <row r="16" spans="1:15" ht="13.5">
      <c r="A16" s="29" t="s">
        <v>43</v>
      </c>
      <c r="B16" s="21" t="str">
        <f>IF(SUM(B7:B14)&gt;0,SUM(B7:B14),"0")</f>
        <v>0</v>
      </c>
      <c r="C16" s="21" t="str">
        <f>IF(SUM(C7:C14)&gt;0,SUM(C7:C14),"0")</f>
        <v>0</v>
      </c>
      <c r="D16" s="72"/>
      <c r="E16" s="72"/>
      <c r="F16" s="168"/>
      <c r="G16" s="168"/>
      <c r="H16" s="168"/>
      <c r="I16" s="168"/>
      <c r="J16" s="163">
        <f>SUM(J7:J14)</f>
        <v>0</v>
      </c>
      <c r="K16" s="73"/>
      <c r="L16" s="123" t="str">
        <f>IF(SUM(L7:L14)&gt;0,SUM(L7:L14),"0")</f>
        <v>0</v>
      </c>
      <c r="M16" s="122" t="str">
        <f>IF(L16&lt;&gt;"0",L16/J16,"0")</f>
        <v>0</v>
      </c>
      <c r="N16" s="37"/>
      <c r="O16" s="38"/>
    </row>
    <row r="17" spans="1:15" s="1" customFormat="1" ht="13.5">
      <c r="A17" s="74"/>
      <c r="B17" s="25"/>
      <c r="C17" s="25"/>
      <c r="D17" s="75"/>
      <c r="E17" s="75"/>
      <c r="F17" s="25"/>
      <c r="G17" s="25"/>
      <c r="H17" s="25"/>
      <c r="I17" s="25"/>
      <c r="J17" s="167"/>
      <c r="K17" s="76"/>
      <c r="L17" s="25"/>
      <c r="M17" s="125"/>
      <c r="N17" s="37"/>
      <c r="O17" s="38"/>
    </row>
    <row r="18" spans="1:15" s="1" customFormat="1" ht="13.5">
      <c r="A18" s="74"/>
      <c r="B18" s="25"/>
      <c r="C18" s="25"/>
      <c r="D18" s="75"/>
      <c r="E18" s="75"/>
      <c r="F18" s="11"/>
      <c r="G18" s="11"/>
      <c r="H18" s="11"/>
      <c r="I18" s="11"/>
      <c r="J18" s="155"/>
      <c r="K18" s="76"/>
      <c r="L18" s="11"/>
      <c r="M18" s="87"/>
      <c r="N18" s="37"/>
      <c r="O18" s="38"/>
    </row>
    <row r="19" spans="1:15" ht="13.5">
      <c r="A19" s="130" t="s">
        <v>89</v>
      </c>
      <c r="B19" s="32"/>
      <c r="C19" s="63"/>
      <c r="D19" s="31"/>
      <c r="E19" s="64"/>
      <c r="F19" s="12"/>
      <c r="G19" s="12"/>
      <c r="H19" s="12"/>
      <c r="I19" s="12"/>
      <c r="J19" s="155"/>
      <c r="K19" s="77"/>
      <c r="L19" s="12"/>
      <c r="M19" s="64"/>
      <c r="N19" s="39"/>
      <c r="O19" s="40"/>
    </row>
    <row r="20" spans="1:15" ht="13.5">
      <c r="A20" s="130"/>
      <c r="B20" s="32"/>
      <c r="C20" s="63"/>
      <c r="D20" s="31"/>
      <c r="E20" s="64"/>
      <c r="F20" s="12"/>
      <c r="G20" s="12"/>
      <c r="H20" s="12"/>
      <c r="I20" s="12"/>
      <c r="J20" s="155"/>
      <c r="K20" s="77"/>
      <c r="L20" s="12"/>
      <c r="M20" s="64"/>
      <c r="N20" s="39"/>
      <c r="O20" s="40"/>
    </row>
    <row r="21" spans="1:15" ht="13.5">
      <c r="A21" s="144" t="s">
        <v>90</v>
      </c>
      <c r="B21" s="32"/>
      <c r="C21" s="63"/>
      <c r="D21" s="31"/>
      <c r="E21" s="64"/>
      <c r="F21" s="12"/>
      <c r="G21" s="12"/>
      <c r="H21" s="12"/>
      <c r="I21" s="12"/>
      <c r="J21" s="155"/>
      <c r="K21" s="77"/>
      <c r="L21" s="12"/>
      <c r="M21" s="64"/>
      <c r="N21" s="39"/>
      <c r="O21" s="40"/>
    </row>
    <row r="22" spans="1:15" s="1" customFormat="1" ht="15" customHeight="1">
      <c r="A22" s="36" t="str">
        <f>'Region 1'!A22</f>
        <v>Partners of IDU</v>
      </c>
      <c r="B22" s="35">
        <f>'Remaining Reg'!B22+'Region 1'!B22+'Reg 2'!B22+'Reg 3'!B22+'Reg 4'!B22+'Reg 5'!B22+'Reg 6'!B22+'Reg 7'!B22+'Reg 8'!B22+'Reg 9'!B22+'Reg 10'!B22+'Reg 11'!B22+'Reg 12'!B22+'Reg 13'!B22+'Reg 14'!B22+'Reg 15'!B22+'Reg 16'!B22+'Reg 17'!B22+'Reg 18'!B22+'Reg 19'!B22</f>
        <v>0</v>
      </c>
      <c r="C22" s="35">
        <f>'Remaining Reg'!C22+'Region 1'!C22+'Reg 2'!C22+'Reg 3'!C22+'Reg 4'!C22+'Reg 5'!C22+'Reg 6'!C22+'Reg 7'!C22+'Reg 8'!C22+'Reg 9'!C22+'Reg 10'!C22+'Reg 11'!C22+'Reg 12'!C22+'Reg 13'!C22+'Reg 14'!C22+'Reg 15'!C22+'Reg 16'!C22+'Reg 17'!C22+'Reg 18'!C22+'Reg 19'!C22</f>
        <v>0</v>
      </c>
      <c r="D22" s="194" t="str">
        <f aca="true" t="shared" si="4" ref="D22:E27">IF(SUM(B22:C22)&gt;0,(F22+H22)/($B22+$C22),"0")</f>
        <v>0</v>
      </c>
      <c r="E22" s="194" t="str">
        <f t="shared" si="4"/>
        <v>0</v>
      </c>
      <c r="F22" s="35">
        <f>'Remaining Reg'!F22+'Region 1'!F22+'Reg 2'!F22+'Reg 3'!F22+'Reg 4'!F22+'Reg 5'!F22+'Reg 6'!F22+'Reg 7'!F22+'Reg 8'!F22+'Reg 9'!F22+'Reg 10'!F22+'Reg 11'!F22+'Reg 12'!F22+'Reg 13'!F22+'Reg 14'!F22+'Reg 15'!F22+'Reg 16'!F22+'Reg 17'!F22+'Reg 18'!F22+'Reg 19'!F22</f>
        <v>0</v>
      </c>
      <c r="G22" s="35">
        <f>'Remaining Reg'!G22+'Region 1'!G22+'Reg 2'!G22+'Reg 3'!G22+'Reg 4'!G22+'Reg 5'!G22+'Reg 6'!G22+'Reg 7'!G22+'Reg 8'!G22+'Reg 9'!G22+'Reg 10'!G22+'Reg 11'!G22+'Reg 12'!G22+'Reg 13'!G22+'Reg 14'!G22+'Reg 15'!G22+'Reg 16'!G22+'Reg 17'!G22+'Reg 18'!G22+'Reg 19'!G22</f>
        <v>0</v>
      </c>
      <c r="H22" s="35">
        <f>'Remaining Reg'!H22+'Region 1'!H22+'Reg 2'!H22+'Reg 3'!H22+'Reg 4'!H22+'Reg 5'!H22+'Reg 6'!H22+'Reg 7'!H22+'Reg 8'!H22+'Reg 9'!H22+'Reg 10'!H22+'Reg 11'!H22+'Reg 12'!H22+'Reg 13'!H22+'Reg 14'!H22+'Reg 15'!H22+'Reg 16'!H22+'Reg 17'!H22+'Reg 18'!H22+'Reg 19'!H22</f>
        <v>0</v>
      </c>
      <c r="I22" s="35">
        <f>'Remaining Reg'!I22+'Region 1'!I22+'Reg 2'!I22+'Reg 3'!I22+'Reg 4'!I22+'Reg 5'!I22+'Reg 6'!I22+'Reg 7'!I22+'Reg 8'!I22+'Reg 9'!I22+'Reg 10'!I22+'Reg 11'!I22+'Reg 12'!I22+'Reg 13'!I22+'Reg 14'!I22+'Reg 15'!I22+'Reg 16'!I22+'Reg 17'!I22+'Reg 18'!I22+'Reg 19'!I22</f>
        <v>0</v>
      </c>
      <c r="J22" s="164">
        <f aca="true" t="shared" si="5" ref="J22:J27">AVERAGE(F22:I22)</f>
        <v>0</v>
      </c>
      <c r="K22" s="68" t="str">
        <f aca="true" t="shared" si="6" ref="K22:K27">IF(L22&gt;0,L22/J22,"0")</f>
        <v>0</v>
      </c>
      <c r="L22" s="35">
        <f>'Remaining Reg'!L22+'Region 1'!L22+'Reg 2'!L22+'Reg 3'!L22+'Reg 4'!L22+'Reg 5'!L22+'Reg 6'!L22+'Reg 7'!L22+'Reg 8'!L22+'Reg 9'!L22+'Reg 10'!L22+'Reg 11'!L22+'Reg 12'!L22+'Reg 13'!L22+'Reg 14'!L22+'Reg 15'!L22+'Reg 16'!L22+'Reg 17'!L22+'Reg 18'!L22+'Reg 19'!L22</f>
        <v>0</v>
      </c>
      <c r="M22" s="64"/>
      <c r="N22" s="39"/>
      <c r="O22" s="40"/>
    </row>
    <row r="23" spans="1:15" s="1" customFormat="1" ht="13.5">
      <c r="A23" s="36" t="str">
        <f>'Region 1'!A23</f>
        <v>Female partners of MSM</v>
      </c>
      <c r="B23" s="35">
        <f>'Remaining Reg'!B23+'Region 1'!B23+'Reg 2'!B23+'Reg 3'!B23+'Reg 4'!B23+'Reg 5'!B23+'Reg 6'!B23+'Reg 7'!B23+'Reg 8'!B23+'Reg 9'!B23+'Reg 10'!B23+'Reg 11'!B23+'Reg 12'!B23+'Reg 13'!B23+'Reg 14'!B23+'Reg 15'!B23+'Reg 16'!B23+'Reg 17'!B23+'Reg 18'!B23+'Reg 19'!B23</f>
        <v>0</v>
      </c>
      <c r="C23" s="35">
        <f>'Remaining Reg'!C23+'Region 1'!C23+'Reg 2'!C23+'Reg 3'!C23+'Reg 4'!C23+'Reg 5'!C23+'Reg 6'!C23+'Reg 7'!C23+'Reg 8'!C23+'Reg 9'!C23+'Reg 10'!C23+'Reg 11'!C23+'Reg 12'!C23+'Reg 13'!C23+'Reg 14'!C23+'Reg 15'!C23+'Reg 16'!C23+'Reg 17'!C23+'Reg 18'!C23+'Reg 19'!C23</f>
        <v>0</v>
      </c>
      <c r="D23" s="194" t="str">
        <f t="shared" si="4"/>
        <v>0</v>
      </c>
      <c r="E23" s="194" t="str">
        <f t="shared" si="4"/>
        <v>0</v>
      </c>
      <c r="F23" s="35">
        <f>'Remaining Reg'!F23+'Region 1'!F23+'Reg 2'!F23+'Reg 3'!F23+'Reg 4'!F23+'Reg 5'!F23+'Reg 6'!F23+'Reg 7'!F23+'Reg 8'!F23+'Reg 9'!F23+'Reg 10'!F23+'Reg 11'!F23+'Reg 12'!F23+'Reg 13'!F23+'Reg 14'!F23+'Reg 15'!F23+'Reg 16'!F23+'Reg 17'!F23+'Reg 18'!F23+'Reg 19'!F23</f>
        <v>0</v>
      </c>
      <c r="G23" s="35">
        <f>'Remaining Reg'!G23+'Region 1'!G23+'Reg 2'!G23+'Reg 3'!G23+'Reg 4'!G23+'Reg 5'!G23+'Reg 6'!G23+'Reg 7'!G23+'Reg 8'!G23+'Reg 9'!G23+'Reg 10'!G23+'Reg 11'!G23+'Reg 12'!G23+'Reg 13'!G23+'Reg 14'!G23+'Reg 15'!G23+'Reg 16'!G23+'Reg 17'!G23+'Reg 18'!G23+'Reg 19'!G23</f>
        <v>0</v>
      </c>
      <c r="H23" s="35">
        <f>'Remaining Reg'!H23+'Region 1'!H23+'Reg 2'!H23+'Reg 3'!H23+'Reg 4'!H23+'Reg 5'!H23+'Reg 6'!H23+'Reg 7'!H23+'Reg 8'!H23+'Reg 9'!H23+'Reg 10'!H23+'Reg 11'!H23+'Reg 12'!H23+'Reg 13'!H23+'Reg 14'!H23+'Reg 15'!H23+'Reg 16'!H23+'Reg 17'!H23+'Reg 18'!H23+'Reg 19'!H23</f>
        <v>0</v>
      </c>
      <c r="I23" s="35">
        <f>'Remaining Reg'!I23+'Region 1'!I23+'Reg 2'!I23+'Reg 3'!I23+'Reg 4'!I23+'Reg 5'!I23+'Reg 6'!I23+'Reg 7'!I23+'Reg 8'!I23+'Reg 9'!I23+'Reg 10'!I23+'Reg 11'!I23+'Reg 12'!I23+'Reg 13'!I23+'Reg 14'!I23+'Reg 15'!I23+'Reg 16'!I23+'Reg 17'!I23+'Reg 18'!I23+'Reg 19'!I23</f>
        <v>0</v>
      </c>
      <c r="J23" s="164">
        <f t="shared" si="5"/>
        <v>0</v>
      </c>
      <c r="K23" s="68" t="str">
        <f t="shared" si="6"/>
        <v>0</v>
      </c>
      <c r="L23" s="35">
        <f>'Remaining Reg'!L23+'Region 1'!L23+'Reg 2'!L23+'Reg 3'!L23+'Reg 4'!L23+'Reg 5'!L23+'Reg 6'!L23+'Reg 7'!L23+'Reg 8'!L23+'Reg 9'!L23+'Reg 10'!L23+'Reg 11'!L23+'Reg 12'!L23+'Reg 13'!L23+'Reg 14'!L23+'Reg 15'!L23+'Reg 16'!L23+'Reg 17'!L23+'Reg 18'!L23+'Reg 19'!L23</f>
        <v>0</v>
      </c>
      <c r="M23" s="64"/>
      <c r="N23" s="39"/>
      <c r="O23" s="40"/>
    </row>
    <row r="24" spans="1:15" s="1" customFormat="1" ht="13.5">
      <c r="A24" s="36" t="str">
        <f>'Region 1'!A24</f>
        <v>Partners of Clients of Sex workers</v>
      </c>
      <c r="B24" s="35">
        <f>'Remaining Reg'!B24+'Region 1'!B24+'Reg 2'!B24+'Reg 3'!B24+'Reg 4'!B24+'Reg 5'!B24+'Reg 6'!B24+'Reg 7'!B24+'Reg 8'!B24+'Reg 9'!B24+'Reg 10'!B24+'Reg 11'!B24+'Reg 12'!B24+'Reg 13'!B24+'Reg 14'!B24+'Reg 15'!B24+'Reg 16'!B24+'Reg 17'!B24+'Reg 18'!B24+'Reg 19'!B24</f>
        <v>0</v>
      </c>
      <c r="C24" s="35">
        <f>'Remaining Reg'!C24+'Region 1'!C24+'Reg 2'!C24+'Reg 3'!C24+'Reg 4'!C24+'Reg 5'!C24+'Reg 6'!C24+'Reg 7'!C24+'Reg 8'!C24+'Reg 9'!C24+'Reg 10'!C24+'Reg 11'!C24+'Reg 12'!C24+'Reg 13'!C24+'Reg 14'!C24+'Reg 15'!C24+'Reg 16'!C24+'Reg 17'!C24+'Reg 18'!C24+'Reg 19'!C24</f>
        <v>0</v>
      </c>
      <c r="D24" s="194" t="str">
        <f t="shared" si="4"/>
        <v>0</v>
      </c>
      <c r="E24" s="194" t="str">
        <f t="shared" si="4"/>
        <v>0</v>
      </c>
      <c r="F24" s="35">
        <f>'Remaining Reg'!F24+'Region 1'!F24+'Reg 2'!F24+'Reg 3'!F24+'Reg 4'!F24+'Reg 5'!F24+'Reg 6'!F24+'Reg 7'!F24+'Reg 8'!F24+'Reg 9'!F24+'Reg 10'!F24+'Reg 11'!F24+'Reg 12'!F24+'Reg 13'!F24+'Reg 14'!F24+'Reg 15'!F24+'Reg 16'!F24+'Reg 17'!F24+'Reg 18'!F24+'Reg 19'!F24</f>
        <v>0</v>
      </c>
      <c r="G24" s="35">
        <f>'Remaining Reg'!G24+'Region 1'!G24+'Reg 2'!G24+'Reg 3'!G24+'Reg 4'!G24+'Reg 5'!G24+'Reg 6'!G24+'Reg 7'!G24+'Reg 8'!G24+'Reg 9'!G24+'Reg 10'!G24+'Reg 11'!G24+'Reg 12'!G24+'Reg 13'!G24+'Reg 14'!G24+'Reg 15'!G24+'Reg 16'!G24+'Reg 17'!G24+'Reg 18'!G24+'Reg 19'!G24</f>
        <v>0</v>
      </c>
      <c r="H24" s="35">
        <f>'Remaining Reg'!H24+'Region 1'!H24+'Reg 2'!H24+'Reg 3'!H24+'Reg 4'!H24+'Reg 5'!H24+'Reg 6'!H24+'Reg 7'!H24+'Reg 8'!H24+'Reg 9'!H24+'Reg 10'!H24+'Reg 11'!H24+'Reg 12'!H24+'Reg 13'!H24+'Reg 14'!H24+'Reg 15'!H24+'Reg 16'!H24+'Reg 17'!H24+'Reg 18'!H24+'Reg 19'!H24</f>
        <v>0</v>
      </c>
      <c r="I24" s="35">
        <f>'Remaining Reg'!I24+'Region 1'!I24+'Reg 2'!I24+'Reg 3'!I24+'Reg 4'!I24+'Reg 5'!I24+'Reg 6'!I24+'Reg 7'!I24+'Reg 8'!I24+'Reg 9'!I24+'Reg 10'!I24+'Reg 11'!I24+'Reg 12'!I24+'Reg 13'!I24+'Reg 14'!I24+'Reg 15'!I24+'Reg 16'!I24+'Reg 17'!I24+'Reg 18'!I24+'Reg 19'!I24</f>
        <v>0</v>
      </c>
      <c r="J24" s="164">
        <f t="shared" si="5"/>
        <v>0</v>
      </c>
      <c r="K24" s="68" t="str">
        <f t="shared" si="6"/>
        <v>0</v>
      </c>
      <c r="L24" s="35">
        <f>'Remaining Reg'!L24+'Region 1'!L24+'Reg 2'!L24+'Reg 3'!L24+'Reg 4'!L24+'Reg 5'!L24+'Reg 6'!L24+'Reg 7'!L24+'Reg 8'!L24+'Reg 9'!L24+'Reg 10'!L24+'Reg 11'!L24+'Reg 12'!L24+'Reg 13'!L24+'Reg 14'!L24+'Reg 15'!L24+'Reg 16'!L24+'Reg 17'!L24+'Reg 18'!L24+'Reg 19'!L24</f>
        <v>0</v>
      </c>
      <c r="M24" s="64"/>
      <c r="N24" s="39"/>
      <c r="O24" s="40"/>
    </row>
    <row r="25" spans="1:15" s="1" customFormat="1" ht="13.5">
      <c r="A25" s="36" t="str">
        <f>'Region 1'!A25</f>
        <v>Optional LR1</v>
      </c>
      <c r="B25" s="35">
        <f>'Remaining Reg'!B25+'Region 1'!B25+'Reg 2'!B25+'Reg 3'!B25+'Reg 4'!B25+'Reg 5'!B25+'Reg 6'!B25+'Reg 7'!B25+'Reg 8'!B25+'Reg 9'!B25+'Reg 10'!B25+'Reg 11'!B25+'Reg 12'!B25+'Reg 13'!B25+'Reg 14'!B25+'Reg 15'!B25+'Reg 16'!B25+'Reg 17'!B25+'Reg 18'!B25+'Reg 19'!B25</f>
        <v>0</v>
      </c>
      <c r="C25" s="35">
        <f>'Remaining Reg'!C25+'Region 1'!C25+'Reg 2'!C25+'Reg 3'!C25+'Reg 4'!C25+'Reg 5'!C25+'Reg 6'!C25+'Reg 7'!C25+'Reg 8'!C25+'Reg 9'!C25+'Reg 10'!C25+'Reg 11'!C25+'Reg 12'!C25+'Reg 13'!C25+'Reg 14'!C25+'Reg 15'!C25+'Reg 16'!C25+'Reg 17'!C25+'Reg 18'!C25+'Reg 19'!C25</f>
        <v>0</v>
      </c>
      <c r="D25" s="194" t="str">
        <f t="shared" si="4"/>
        <v>0</v>
      </c>
      <c r="E25" s="194" t="str">
        <f t="shared" si="4"/>
        <v>0</v>
      </c>
      <c r="F25" s="35">
        <f>'Remaining Reg'!F25+'Region 1'!F25+'Reg 2'!F25+'Reg 3'!F25+'Reg 4'!F25+'Reg 5'!F25+'Reg 6'!F25+'Reg 7'!F25+'Reg 8'!F25+'Reg 9'!F25+'Reg 10'!F25+'Reg 11'!F25+'Reg 12'!F25+'Reg 13'!F25+'Reg 14'!F25+'Reg 15'!F25+'Reg 16'!F25+'Reg 17'!F25+'Reg 18'!F25+'Reg 19'!F25</f>
        <v>0</v>
      </c>
      <c r="G25" s="35">
        <f>'Remaining Reg'!G25+'Region 1'!G25+'Reg 2'!G25+'Reg 3'!G25+'Reg 4'!G25+'Reg 5'!G25+'Reg 6'!G25+'Reg 7'!G25+'Reg 8'!G25+'Reg 9'!G25+'Reg 10'!G25+'Reg 11'!G25+'Reg 12'!G25+'Reg 13'!G25+'Reg 14'!G25+'Reg 15'!G25+'Reg 16'!G25+'Reg 17'!G25+'Reg 18'!G25+'Reg 19'!G25</f>
        <v>0</v>
      </c>
      <c r="H25" s="35">
        <f>'Remaining Reg'!H25+'Region 1'!H25+'Reg 2'!H25+'Reg 3'!H25+'Reg 4'!H25+'Reg 5'!H25+'Reg 6'!H25+'Reg 7'!H25+'Reg 8'!H25+'Reg 9'!H25+'Reg 10'!H25+'Reg 11'!H25+'Reg 12'!H25+'Reg 13'!H25+'Reg 14'!H25+'Reg 15'!H25+'Reg 16'!H25+'Reg 17'!H25+'Reg 18'!H25+'Reg 19'!H25</f>
        <v>0</v>
      </c>
      <c r="I25" s="35">
        <f>'Remaining Reg'!I25+'Region 1'!I25+'Reg 2'!I25+'Reg 3'!I25+'Reg 4'!I25+'Reg 5'!I25+'Reg 6'!I25+'Reg 7'!I25+'Reg 8'!I25+'Reg 9'!I25+'Reg 10'!I25+'Reg 11'!I25+'Reg 12'!I25+'Reg 13'!I25+'Reg 14'!I25+'Reg 15'!I25+'Reg 16'!I25+'Reg 17'!I25+'Reg 18'!I25+'Reg 19'!I25</f>
        <v>0</v>
      </c>
      <c r="J25" s="164">
        <f t="shared" si="5"/>
        <v>0</v>
      </c>
      <c r="K25" s="68" t="str">
        <f t="shared" si="6"/>
        <v>0</v>
      </c>
      <c r="L25" s="35">
        <f>'Remaining Reg'!L25+'Region 1'!L25+'Reg 2'!L25+'Reg 3'!L25+'Reg 4'!L25+'Reg 5'!L25+'Reg 6'!L25+'Reg 7'!L25+'Reg 8'!L25+'Reg 9'!L25+'Reg 10'!L25+'Reg 11'!L25+'Reg 12'!L25+'Reg 13'!L25+'Reg 14'!L25+'Reg 15'!L25+'Reg 16'!L25+'Reg 17'!L25+'Reg 18'!L25+'Reg 19'!L25</f>
        <v>0</v>
      </c>
      <c r="M25" s="64"/>
      <c r="N25" s="39"/>
      <c r="O25" s="40"/>
    </row>
    <row r="26" spans="1:15" s="1" customFormat="1" ht="13.5">
      <c r="A26" s="36" t="str">
        <f>'Region 1'!A26</f>
        <v>Optional LR2</v>
      </c>
      <c r="B26" s="35">
        <f>'Remaining Reg'!B26+'Region 1'!B26+'Reg 2'!B26+'Reg 3'!B26+'Reg 4'!B26+'Reg 5'!B26+'Reg 6'!B26+'Reg 7'!B26+'Reg 8'!B26+'Reg 9'!B26+'Reg 10'!B26+'Reg 11'!B26+'Reg 12'!B26+'Reg 13'!B26+'Reg 14'!B26+'Reg 15'!B26+'Reg 16'!B26+'Reg 17'!B26+'Reg 18'!B26+'Reg 19'!B26</f>
        <v>0</v>
      </c>
      <c r="C26" s="35">
        <f>'Remaining Reg'!C26+'Region 1'!C26+'Reg 2'!C26+'Reg 3'!C26+'Reg 4'!C26+'Reg 5'!C26+'Reg 6'!C26+'Reg 7'!C26+'Reg 8'!C26+'Reg 9'!C26+'Reg 10'!C26+'Reg 11'!C26+'Reg 12'!C26+'Reg 13'!C26+'Reg 14'!C26+'Reg 15'!C26+'Reg 16'!C26+'Reg 17'!C26+'Reg 18'!C26+'Reg 19'!C26</f>
        <v>0</v>
      </c>
      <c r="D26" s="194" t="str">
        <f t="shared" si="4"/>
        <v>0</v>
      </c>
      <c r="E26" s="194" t="str">
        <f t="shared" si="4"/>
        <v>0</v>
      </c>
      <c r="F26" s="35">
        <f>'Remaining Reg'!F26+'Region 1'!F26+'Reg 2'!F26+'Reg 3'!F26+'Reg 4'!F26+'Reg 5'!F26+'Reg 6'!F26+'Reg 7'!F26+'Reg 8'!F26+'Reg 9'!F26+'Reg 10'!F26+'Reg 11'!F26+'Reg 12'!F26+'Reg 13'!F26+'Reg 14'!F26+'Reg 15'!F26+'Reg 16'!F26+'Reg 17'!F26+'Reg 18'!F26+'Reg 19'!F26</f>
        <v>0</v>
      </c>
      <c r="G26" s="35">
        <f>'Remaining Reg'!G26+'Region 1'!G26+'Reg 2'!G26+'Reg 3'!G26+'Reg 4'!G26+'Reg 5'!G26+'Reg 6'!G26+'Reg 7'!G26+'Reg 8'!G26+'Reg 9'!G26+'Reg 10'!G26+'Reg 11'!G26+'Reg 12'!G26+'Reg 13'!G26+'Reg 14'!G26+'Reg 15'!G26+'Reg 16'!G26+'Reg 17'!G26+'Reg 18'!G26+'Reg 19'!G26</f>
        <v>0</v>
      </c>
      <c r="H26" s="35">
        <f>'Remaining Reg'!H26+'Region 1'!H26+'Reg 2'!H26+'Reg 3'!H26+'Reg 4'!H26+'Reg 5'!H26+'Reg 6'!H26+'Reg 7'!H26+'Reg 8'!H26+'Reg 9'!H26+'Reg 10'!H26+'Reg 11'!H26+'Reg 12'!H26+'Reg 13'!H26+'Reg 14'!H26+'Reg 15'!H26+'Reg 16'!H26+'Reg 17'!H26+'Reg 18'!H26+'Reg 19'!H26</f>
        <v>0</v>
      </c>
      <c r="I26" s="35">
        <f>'Remaining Reg'!I26+'Region 1'!I26+'Reg 2'!I26+'Reg 3'!I26+'Reg 4'!I26+'Reg 5'!I26+'Reg 6'!I26+'Reg 7'!I26+'Reg 8'!I26+'Reg 9'!I26+'Reg 10'!I26+'Reg 11'!I26+'Reg 12'!I26+'Reg 13'!I26+'Reg 14'!I26+'Reg 15'!I26+'Reg 16'!I26+'Reg 17'!I26+'Reg 18'!I26+'Reg 19'!I26</f>
        <v>0</v>
      </c>
      <c r="J26" s="164">
        <f t="shared" si="5"/>
        <v>0</v>
      </c>
      <c r="K26" s="68" t="str">
        <f t="shared" si="6"/>
        <v>0</v>
      </c>
      <c r="L26" s="35">
        <f>'Remaining Reg'!L26+'Region 1'!L26+'Reg 2'!L26+'Reg 3'!L26+'Reg 4'!L26+'Reg 5'!L26+'Reg 6'!L26+'Reg 7'!L26+'Reg 8'!L26+'Reg 9'!L26+'Reg 10'!L26+'Reg 11'!L26+'Reg 12'!L26+'Reg 13'!L26+'Reg 14'!L26+'Reg 15'!L26+'Reg 16'!L26+'Reg 17'!L26+'Reg 18'!L26+'Reg 19'!L26</f>
        <v>0</v>
      </c>
      <c r="M26" s="64"/>
      <c r="N26" s="39"/>
      <c r="O26" s="40"/>
    </row>
    <row r="27" spans="1:15" s="1" customFormat="1" ht="13.5">
      <c r="A27" s="36" t="str">
        <f>'Region 1'!A27</f>
        <v>Optional LR3</v>
      </c>
      <c r="B27" s="35">
        <f>'Remaining Reg'!B27+'Region 1'!B27+'Reg 2'!B27+'Reg 3'!B27+'Reg 4'!B27+'Reg 5'!B27+'Reg 6'!B27+'Reg 7'!B27+'Reg 8'!B27+'Reg 9'!B27+'Reg 10'!B27+'Reg 11'!B27+'Reg 12'!B27+'Reg 13'!B27+'Reg 14'!B27+'Reg 15'!B27+'Reg 16'!B27+'Reg 17'!B27+'Reg 18'!B27+'Reg 19'!B27</f>
        <v>0</v>
      </c>
      <c r="C27" s="35">
        <f>'Remaining Reg'!C27+'Region 1'!C27+'Reg 2'!C27+'Reg 3'!C27+'Reg 4'!C27+'Reg 5'!C27+'Reg 6'!C27+'Reg 7'!C27+'Reg 8'!C27+'Reg 9'!C27+'Reg 10'!C27+'Reg 11'!C27+'Reg 12'!C27+'Reg 13'!C27+'Reg 14'!C27+'Reg 15'!C27+'Reg 16'!C27+'Reg 17'!C27+'Reg 18'!C27+'Reg 19'!C27</f>
        <v>0</v>
      </c>
      <c r="D27" s="194" t="str">
        <f t="shared" si="4"/>
        <v>0</v>
      </c>
      <c r="E27" s="194" t="str">
        <f t="shared" si="4"/>
        <v>0</v>
      </c>
      <c r="F27" s="35">
        <f>'Remaining Reg'!F27+'Region 1'!F27+'Reg 2'!F27+'Reg 3'!F27+'Reg 4'!F27+'Reg 5'!F27+'Reg 6'!F27+'Reg 7'!F27+'Reg 8'!F27+'Reg 9'!F27+'Reg 10'!F27+'Reg 11'!F27+'Reg 12'!F27+'Reg 13'!F27+'Reg 14'!F27+'Reg 15'!F27+'Reg 16'!F27+'Reg 17'!F27+'Reg 18'!F27+'Reg 19'!F27</f>
        <v>0</v>
      </c>
      <c r="G27" s="35">
        <f>'Remaining Reg'!G27+'Region 1'!G27+'Reg 2'!G27+'Reg 3'!G27+'Reg 4'!G27+'Reg 5'!G27+'Reg 6'!G27+'Reg 7'!G27+'Reg 8'!G27+'Reg 9'!G27+'Reg 10'!G27+'Reg 11'!G27+'Reg 12'!G27+'Reg 13'!G27+'Reg 14'!G27+'Reg 15'!G27+'Reg 16'!G27+'Reg 17'!G27+'Reg 18'!G27+'Reg 19'!G27</f>
        <v>0</v>
      </c>
      <c r="H27" s="35">
        <f>'Remaining Reg'!H27+'Region 1'!H27+'Reg 2'!H27+'Reg 3'!H27+'Reg 4'!H27+'Reg 5'!H27+'Reg 6'!H27+'Reg 7'!H27+'Reg 8'!H27+'Reg 9'!H27+'Reg 10'!H27+'Reg 11'!H27+'Reg 12'!H27+'Reg 13'!H27+'Reg 14'!H27+'Reg 15'!H27+'Reg 16'!H27+'Reg 17'!H27+'Reg 18'!H27+'Reg 19'!H27</f>
        <v>0</v>
      </c>
      <c r="I27" s="35">
        <f>'Remaining Reg'!I27+'Region 1'!I27+'Reg 2'!I27+'Reg 3'!I27+'Reg 4'!I27+'Reg 5'!I27+'Reg 6'!I27+'Reg 7'!I27+'Reg 8'!I27+'Reg 9'!I27+'Reg 10'!I27+'Reg 11'!I27+'Reg 12'!I27+'Reg 13'!I27+'Reg 14'!I27+'Reg 15'!I27+'Reg 16'!I27+'Reg 17'!I27+'Reg 18'!I27+'Reg 19'!I27</f>
        <v>0</v>
      </c>
      <c r="J27" s="164">
        <f t="shared" si="5"/>
        <v>0</v>
      </c>
      <c r="K27" s="68" t="str">
        <f t="shared" si="6"/>
        <v>0</v>
      </c>
      <c r="L27" s="35">
        <f>'Remaining Reg'!L27+'Region 1'!L27+'Reg 2'!L27+'Reg 3'!L27+'Reg 4'!L27+'Reg 5'!L27+'Reg 6'!L27+'Reg 7'!L27+'Reg 8'!L27+'Reg 9'!L27+'Reg 10'!L27+'Reg 11'!L27+'Reg 12'!L27+'Reg 13'!L27+'Reg 14'!L27+'Reg 15'!L27+'Reg 16'!L27+'Reg 17'!L27+'Reg 18'!L27+'Reg 19'!L27</f>
        <v>0</v>
      </c>
      <c r="M27" s="64"/>
      <c r="N27" s="39"/>
      <c r="O27" s="40"/>
    </row>
    <row r="28" spans="1:15" s="98" customFormat="1" ht="13.5">
      <c r="A28" s="132" t="s">
        <v>91</v>
      </c>
      <c r="B28" s="23">
        <f>'Remaining Reg'!B28+'Region 1'!B28+'Reg 2'!B28+'Reg 3'!B28+'Reg 4'!B28+'Reg 5'!B28+'Reg 6'!B28+'Reg 7'!B28+'Reg 8'!B28+'Reg 9'!B28+'Reg 10'!B28+'Reg 11'!B28+'Reg 12'!B28+'Reg 13'!B28+'Reg 14'!B28+'Reg 15'!B28+'Reg 16'!B28+'Reg 17'!B28+'Reg 18'!B28+'Reg 19'!B28</f>
        <v>0</v>
      </c>
      <c r="C28" s="23">
        <f>'Remaining Reg'!C28+'Region 1'!C28+'Reg 2'!C28+'Reg 3'!C28+'Reg 4'!C28+'Reg 5'!C28+'Reg 6'!C28+'Reg 7'!C28+'Reg 8'!C28+'Reg 9'!C28+'Reg 10'!C28+'Reg 11'!C28+'Reg 12'!C28+'Reg 13'!C28+'Reg 14'!C28+'Reg 15'!C28+'Reg 16'!C28+'Reg 17'!C28+'Reg 18'!C28+'Reg 19'!C28</f>
        <v>0</v>
      </c>
      <c r="D28" s="75"/>
      <c r="E28" s="75"/>
      <c r="F28" s="22"/>
      <c r="G28" s="22"/>
      <c r="H28" s="22"/>
      <c r="I28" s="22"/>
      <c r="J28" s="23">
        <f>'Remaining Reg'!J28+'Region 1'!J28+'Reg 2'!J28+'Reg 3'!J28+'Reg 4'!J28+'Reg 5'!J28+'Reg 6'!J28+'Reg 7'!J28+'Reg 8'!J28+'Reg 9'!J28+'Reg 10'!J28+'Reg 11'!J28+'Reg 12'!J28+'Reg 13'!J28+'Reg 14'!J28+'Reg 15'!J28+'Reg 16'!J28+'Reg 17'!J28+'Reg 18'!J28+'Reg 19'!J28</f>
        <v>0</v>
      </c>
      <c r="K28" s="104"/>
      <c r="L28" s="35">
        <f>'Remaining Reg'!L28+'Region 1'!L28+'Reg 2'!L28+'Reg 3'!L28+'Reg 4'!L28+'Reg 5'!L28+'Reg 6'!L28+'Reg 7'!L28+'Reg 8'!L28+'Reg 9'!L28+'Reg 10'!L28+'Reg 11'!L28+'Reg 12'!L28+'Reg 13'!L28+'Reg 14'!L28+'Reg 15'!L28+'Reg 16'!L28+'Reg 17'!L28+'Reg 18'!L28+'Reg 19'!L28</f>
        <v>0</v>
      </c>
      <c r="M28" s="124" t="str">
        <f>IF(L28&gt;0,L28/J28,"0")</f>
        <v>0</v>
      </c>
      <c r="N28" s="114"/>
      <c r="O28" s="115"/>
    </row>
    <row r="29" spans="1:15" s="98" customFormat="1" ht="13.5">
      <c r="A29" s="132"/>
      <c r="B29" s="22"/>
      <c r="C29" s="22"/>
      <c r="D29" s="75"/>
      <c r="E29" s="75"/>
      <c r="F29" s="22"/>
      <c r="G29" s="22"/>
      <c r="H29" s="22"/>
      <c r="I29" s="22"/>
      <c r="J29" s="165"/>
      <c r="K29" s="104"/>
      <c r="L29" s="22"/>
      <c r="M29" s="125"/>
      <c r="N29" s="114"/>
      <c r="O29" s="115"/>
    </row>
    <row r="30" spans="1:15" s="98" customFormat="1" ht="13.5">
      <c r="A30" s="143" t="s">
        <v>98</v>
      </c>
      <c r="B30" s="22"/>
      <c r="C30" s="22"/>
      <c r="D30" s="75"/>
      <c r="E30" s="75"/>
      <c r="F30" s="22"/>
      <c r="G30" s="22"/>
      <c r="H30" s="22"/>
      <c r="I30" s="22"/>
      <c r="J30" s="165"/>
      <c r="K30" s="104"/>
      <c r="L30" s="22"/>
      <c r="M30" s="125"/>
      <c r="N30" s="114"/>
      <c r="O30" s="115"/>
    </row>
    <row r="31" spans="1:15" s="98" customFormat="1" ht="13.5">
      <c r="A31" s="173" t="s">
        <v>94</v>
      </c>
      <c r="B31" s="35">
        <f>'Remaining Reg'!B31+'Region 1'!B31+'Reg 2'!B31+'Reg 3'!B31+'Reg 4'!B31+'Reg 5'!B31+'Reg 6'!B31+'Reg 7'!B31+'Reg 8'!B31+'Reg 9'!B31+'Reg 10'!B31+'Reg 11'!B31+'Reg 12'!B31+'Reg 13'!B31+'Reg 14'!B31+'Reg 15'!B31+'Reg 16'!B31+'Reg 17'!B31+'Reg 18'!B31+'Reg 19'!B31</f>
        <v>0</v>
      </c>
      <c r="C31" s="35">
        <f>'Remaining Reg'!C31+'Region 1'!C31+'Reg 2'!C31+'Reg 3'!C31+'Reg 4'!C31+'Reg 5'!C31+'Reg 6'!C31+'Reg 7'!C31+'Reg 8'!C31+'Reg 9'!C31+'Reg 10'!C31+'Reg 11'!C31+'Reg 12'!C31+'Reg 13'!C31+'Reg 14'!C31+'Reg 15'!C31+'Reg 16'!C31+'Reg 17'!C31+'Reg 18'!C31+'Reg 19'!C31</f>
        <v>0</v>
      </c>
      <c r="D31" s="67">
        <f>IF(SUM(B31:C31)&gt;0,(F31+H31)/($B31+$C31),"")</f>
      </c>
      <c r="E31" s="67">
        <f>IF(SUM(C31:D31)&gt;0,(G31+I31)/($B31+$C31),"")</f>
      </c>
      <c r="F31" s="35">
        <f>'Remaining Reg'!F31+'Region 1'!F31+'Reg 2'!F31+'Reg 3'!F31+'Reg 4'!F31+'Reg 5'!F31+'Reg 6'!F31+'Reg 7'!F31+'Reg 8'!F31+'Reg 9'!F31+'Reg 10'!F31+'Reg 11'!F31+'Reg 12'!F31+'Reg 13'!F31+'Reg 14'!F31+'Reg 15'!F31+'Reg 16'!F31+'Reg 17'!F31+'Reg 18'!F31+'Reg 19'!F31</f>
        <v>0</v>
      </c>
      <c r="G31" s="35">
        <f>'Remaining Reg'!G31+'Region 1'!G31+'Reg 2'!G31+'Reg 3'!G31+'Reg 4'!G31+'Reg 5'!G31+'Reg 6'!G31+'Reg 7'!G31+'Reg 8'!G31+'Reg 9'!G31+'Reg 10'!G31+'Reg 11'!G31+'Reg 12'!G31+'Reg 13'!G31+'Reg 14'!G31+'Reg 15'!G31+'Reg 16'!G31+'Reg 17'!G31+'Reg 18'!G31+'Reg 19'!G31</f>
        <v>0</v>
      </c>
      <c r="H31" s="35">
        <f>'Remaining Reg'!H31+'Region 1'!H31+'Reg 2'!H31+'Reg 3'!H31+'Reg 4'!H31+'Reg 5'!H31+'Reg 6'!H31+'Reg 7'!H31+'Reg 8'!H31+'Reg 9'!H31+'Reg 10'!H31+'Reg 11'!H31+'Reg 12'!H31+'Reg 13'!H31+'Reg 14'!H31+'Reg 15'!H31+'Reg 16'!H31+'Reg 17'!H31+'Reg 18'!H31+'Reg 19'!H31</f>
        <v>0</v>
      </c>
      <c r="I31" s="35">
        <f>'Remaining Reg'!I31+'Region 1'!I31+'Reg 2'!I31+'Reg 3'!I31+'Reg 4'!I31+'Reg 5'!I31+'Reg 6'!I31+'Reg 7'!I31+'Reg 8'!I31+'Reg 9'!I31+'Reg 10'!I31+'Reg 11'!I31+'Reg 12'!I31+'Reg 13'!I31+'Reg 14'!I31+'Reg 15'!I31+'Reg 16'!I31+'Reg 17'!I31+'Reg 18'!I31+'Reg 19'!I31</f>
        <v>0</v>
      </c>
      <c r="J31" s="164">
        <f>AVERAGE(F31:I31)</f>
        <v>0</v>
      </c>
      <c r="K31" s="104"/>
      <c r="L31" s="22"/>
      <c r="M31" s="125"/>
      <c r="N31" s="114"/>
      <c r="O31" s="115"/>
    </row>
    <row r="32" spans="1:15" s="1" customFormat="1" ht="13.5">
      <c r="A32" s="174" t="s">
        <v>95</v>
      </c>
      <c r="B32" s="35">
        <f>'Remaining Reg'!B32+'Region 1'!B32+'Reg 2'!B32+'Reg 3'!B32+'Reg 4'!B32+'Reg 5'!B32+'Reg 6'!B32+'Reg 7'!B32+'Reg 8'!B32+'Reg 9'!B32+'Reg 10'!B32+'Reg 11'!B32+'Reg 12'!B32+'Reg 13'!B32+'Reg 14'!B32+'Reg 15'!B32+'Reg 16'!B32+'Reg 17'!B32+'Reg 18'!B32+'Reg 19'!B32</f>
        <v>1250000</v>
      </c>
      <c r="C32" s="35">
        <f>'Remaining Reg'!C32+'Region 1'!C32+'Reg 2'!C32+'Reg 3'!C32+'Reg 4'!C32+'Reg 5'!C32+'Reg 6'!C32+'Reg 7'!C32+'Reg 8'!C32+'Reg 9'!C32+'Reg 10'!C32+'Reg 11'!C32+'Reg 12'!C32+'Reg 13'!C32+'Reg 14'!C32+'Reg 15'!C32+'Reg 16'!C32+'Reg 17'!C32+'Reg 18'!C32+'Reg 19'!C32</f>
        <v>1250000</v>
      </c>
      <c r="D32" s="67">
        <f>IF(SUM(B32:C32)&gt;0,(F32+H32)/($B32+$C32),"")</f>
        <v>0</v>
      </c>
      <c r="E32" s="67">
        <f>IF(SUM(C32:D32)&gt;0,(G32+I32)/($B32+$C32),"")</f>
        <v>0</v>
      </c>
      <c r="F32" s="35">
        <f>'Remaining Reg'!F32+'Region 1'!F32+'Reg 2'!F32+'Reg 3'!F32+'Reg 4'!F32+'Reg 5'!F32+'Reg 6'!F32+'Reg 7'!F32+'Reg 8'!F32+'Reg 9'!F32+'Reg 10'!F32+'Reg 11'!F32+'Reg 12'!F32+'Reg 13'!F32+'Reg 14'!F32+'Reg 15'!F32+'Reg 16'!F32+'Reg 17'!F32+'Reg 18'!F32+'Reg 19'!F32</f>
        <v>0</v>
      </c>
      <c r="G32" s="35">
        <f>'Remaining Reg'!G32+'Region 1'!G32+'Reg 2'!G32+'Reg 3'!G32+'Reg 4'!G32+'Reg 5'!G32+'Reg 6'!G32+'Reg 7'!G32+'Reg 8'!G32+'Reg 9'!G32+'Reg 10'!G32+'Reg 11'!G32+'Reg 12'!G32+'Reg 13'!G32+'Reg 14'!G32+'Reg 15'!G32+'Reg 16'!G32+'Reg 17'!G32+'Reg 18'!G32+'Reg 19'!G32</f>
        <v>0</v>
      </c>
      <c r="H32" s="35">
        <f>'Remaining Reg'!H32+'Region 1'!H32+'Reg 2'!H32+'Reg 3'!H32+'Reg 4'!H32+'Reg 5'!H32+'Reg 6'!H32+'Reg 7'!H32+'Reg 8'!H32+'Reg 9'!H32+'Reg 10'!H32+'Reg 11'!H32+'Reg 12'!H32+'Reg 13'!H32+'Reg 14'!H32+'Reg 15'!H32+'Reg 16'!H32+'Reg 17'!H32+'Reg 18'!H32+'Reg 19'!H32</f>
        <v>0</v>
      </c>
      <c r="I32" s="35">
        <f>'Remaining Reg'!I32+'Region 1'!I32+'Reg 2'!I32+'Reg 3'!I32+'Reg 4'!I32+'Reg 5'!I32+'Reg 6'!I32+'Reg 7'!I32+'Reg 8'!I32+'Reg 9'!I32+'Reg 10'!I32+'Reg 11'!I32+'Reg 12'!I32+'Reg 13'!I32+'Reg 14'!I32+'Reg 15'!I32+'Reg 16'!I32+'Reg 17'!I32+'Reg 18'!I32+'Reg 19'!I32</f>
        <v>0</v>
      </c>
      <c r="J32" s="164">
        <f>AVERAGE(F32:I32)</f>
        <v>0</v>
      </c>
      <c r="K32" s="104"/>
      <c r="L32" s="14"/>
      <c r="M32" s="125"/>
      <c r="N32" s="39"/>
      <c r="O32" s="40"/>
    </row>
    <row r="33" spans="1:15" s="1" customFormat="1" ht="13.5">
      <c r="A33" s="132" t="s">
        <v>92</v>
      </c>
      <c r="B33" s="23">
        <f>'Remaining Reg'!B33+'Region 1'!B33+'Reg 2'!B33+'Reg 3'!B33+'Reg 4'!B33+'Reg 5'!B33+'Reg 6'!B33+'Reg 7'!B33+'Reg 8'!B33+'Reg 9'!B33+'Reg 10'!B33+'Reg 11'!B33+'Reg 12'!B33+'Reg 13'!B33+'Reg 14'!B33+'Reg 15'!B33+'Reg 16'!B33+'Reg 17'!B33+'Reg 18'!B33+'Reg 19'!B33</f>
        <v>1250000</v>
      </c>
      <c r="C33" s="23">
        <f>'Remaining Reg'!C33+'Region 1'!C33+'Reg 2'!C33+'Reg 3'!C33+'Reg 4'!C33+'Reg 5'!C33+'Reg 6'!C33+'Reg 7'!C33+'Reg 8'!C33+'Reg 9'!C33+'Reg 10'!C33+'Reg 11'!C33+'Reg 12'!C33+'Reg 13'!C33+'Reg 14'!C33+'Reg 15'!C33+'Reg 16'!C33+'Reg 17'!C33+'Reg 18'!C33+'Reg 19'!C33</f>
        <v>1250000</v>
      </c>
      <c r="D33" s="75"/>
      <c r="E33" s="75"/>
      <c r="F33" s="22"/>
      <c r="G33" s="22"/>
      <c r="H33" s="22"/>
      <c r="I33" s="22"/>
      <c r="J33" s="23">
        <f>'Remaining Reg'!J33+'Region 1'!J33+'Reg 2'!J33+'Reg 3'!J33+'Reg 4'!J33+'Reg 5'!J33+'Reg 6'!J33+'Reg 7'!J33+'Reg 8'!J33+'Reg 9'!J33+'Reg 10'!J33+'Reg 11'!J33+'Reg 12'!J33+'Reg 13'!J33+'Reg 14'!J33+'Reg 15'!J33+'Reg 16'!J33+'Reg 17'!J33+'Reg 18'!J33+'Reg 19'!J33</f>
        <v>0</v>
      </c>
      <c r="K33" s="104"/>
      <c r="L33" s="35">
        <f>'Remaining Reg'!L33+'Region 1'!L33+'Reg 2'!L33+'Reg 3'!L33+'Reg 4'!L33+'Reg 5'!L33+'Reg 6'!L33+'Reg 7'!L33+'Reg 8'!L33+'Reg 9'!L33+'Reg 10'!L33+'Reg 11'!L33+'Reg 12'!L33+'Reg 13'!L33+'Reg 14'!L33+'Reg 15'!L33+'Reg 16'!L33+'Reg 17'!L33+'Reg 18'!L33+'Reg 19'!L33</f>
        <v>0</v>
      </c>
      <c r="M33" s="124" t="str">
        <f>IF(L33&gt;0,L33/J33,"0")</f>
        <v>0</v>
      </c>
      <c r="N33" s="39"/>
      <c r="O33" s="40"/>
    </row>
    <row r="34" spans="1:15" s="1" customFormat="1" ht="13.5">
      <c r="A34" s="74"/>
      <c r="B34" s="22"/>
      <c r="C34" s="22"/>
      <c r="D34" s="75"/>
      <c r="E34" s="75"/>
      <c r="F34" s="22"/>
      <c r="G34" s="22"/>
      <c r="H34" s="22"/>
      <c r="I34" s="22"/>
      <c r="J34" s="165"/>
      <c r="K34" s="104"/>
      <c r="L34" s="14"/>
      <c r="M34" s="125"/>
      <c r="N34" s="39"/>
      <c r="O34" s="40"/>
    </row>
    <row r="35" spans="1:15" s="1" customFormat="1" ht="13.5">
      <c r="A35" s="29" t="s">
        <v>66</v>
      </c>
      <c r="B35" s="81"/>
      <c r="C35" s="81"/>
      <c r="D35" s="72"/>
      <c r="E35" s="72"/>
      <c r="F35" s="105"/>
      <c r="G35" s="105"/>
      <c r="H35" s="105"/>
      <c r="I35" s="105"/>
      <c r="J35" s="117">
        <f>'Remaining Reg'!J35+'Region 1'!J35+'Reg 2'!J35+'Reg 3'!J35+'Reg 4'!J35+'Reg 5'!J35+'Reg 6'!J35+'Reg 7'!J35+'Reg 8'!J35+'Reg 9'!J35+'Reg 10'!J35+'Reg 11'!J35+'Reg 12'!J35+'Reg 13'!J35+'Reg 14'!J35+'Reg 15'!J35+'Reg 16'!J35+'Reg 17'!J35+'Reg 18'!J35+'Reg 19'!J35</f>
        <v>0</v>
      </c>
      <c r="K35" s="72"/>
      <c r="L35" s="117">
        <f>'Remaining Reg'!L35+'Region 1'!L35+'Reg 2'!L35+'Reg 3'!L35+'Reg 4'!L35+'Reg 5'!L35+'Reg 6'!L35+'Reg 7'!L35+'Reg 8'!L35+'Reg 9'!L35+'Reg 10'!L35+'Reg 11'!L35+'Reg 12'!L35+'Reg 13'!L35+'Reg 14'!L35+'Reg 15'!L35+'Reg 16'!L35+'Reg 17'!L35+'Reg 18'!L35+'Reg 19'!L35</f>
        <v>0</v>
      </c>
      <c r="M35" s="122" t="str">
        <f>IF(L35&gt;0,L35/J35,"0")</f>
        <v>0</v>
      </c>
      <c r="N35" s="39"/>
      <c r="O35" s="40"/>
    </row>
    <row r="36" spans="1:15" s="1" customFormat="1" ht="13.5">
      <c r="A36" s="30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11"/>
      <c r="M36" s="64"/>
      <c r="N36" s="39"/>
      <c r="O36" s="40"/>
    </row>
    <row r="37" spans="1:15" s="1" customFormat="1" ht="13.5">
      <c r="A37" s="30" t="str">
        <f>IF(SUM(B22:B27)&gt;0,"No Risk Population","No Risk Population - NA")</f>
        <v>No Risk Population - NA</v>
      </c>
      <c r="B37" s="35">
        <f>'Remaining Reg'!B37+'Region 1'!B37+'Reg 2'!B37+'Reg 3'!B37+'Reg 4'!B37+'Reg 5'!B37+'Reg 6'!B37+'Reg 7'!B37+'Reg 8'!B37+'Reg 9'!B37+'Reg 10'!B37+'Reg 11'!B37+'Reg 12'!B37+'Reg 13'!B37+'Reg 14'!B37+'Reg 15'!B37+'Reg 16'!B37+'Reg 17'!B37+'Reg 18'!B37+'Reg 19'!B37</f>
        <v>1250000</v>
      </c>
      <c r="C37" s="35">
        <f>'Remaining Reg'!C37+'Region 1'!C37+'Reg 2'!C37+'Reg 3'!C37+'Reg 4'!C37+'Reg 5'!C37+'Reg 6'!C37+'Reg 7'!C37+'Reg 8'!C37+'Reg 9'!C37+'Reg 10'!C37+'Reg 11'!C37+'Reg 12'!C37+'Reg 13'!C37+'Reg 14'!C37+'Reg 15'!C37+'Reg 16'!C37+'Reg 17'!C37+'Reg 18'!C37+'Reg 19'!C37</f>
        <v>1250000</v>
      </c>
      <c r="D37" s="75"/>
      <c r="E37" s="75"/>
      <c r="F37" s="14"/>
      <c r="G37" s="14"/>
      <c r="H37" s="14"/>
      <c r="I37" s="14"/>
      <c r="J37" s="155"/>
      <c r="K37" s="75"/>
      <c r="L37" s="11"/>
      <c r="M37" s="64"/>
      <c r="N37" s="39"/>
      <c r="O37" s="40"/>
    </row>
    <row r="38" spans="1:15" s="1" customFormat="1" ht="14.25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6"/>
      <c r="M38" s="15"/>
      <c r="N38" s="39"/>
      <c r="O38" s="40"/>
    </row>
    <row r="39" spans="1:15" s="1" customFormat="1" ht="13.5">
      <c r="A39" s="85" t="s">
        <v>32</v>
      </c>
      <c r="B39" s="23">
        <f>IF(SUM(B22:B27)&gt;0,SUM(B16,B28,C37),SUM(B16,C37))</f>
        <v>1250000</v>
      </c>
      <c r="C39" s="23">
        <f>IF(SUM(B22:B27)&gt;0,SUM(C16,C28,B37),SUM(C16,B37))</f>
        <v>1250000</v>
      </c>
      <c r="D39" s="64"/>
      <c r="E39" s="64"/>
      <c r="F39" s="22"/>
      <c r="G39" s="22"/>
      <c r="H39" s="22"/>
      <c r="I39" s="22"/>
      <c r="J39" s="166">
        <f>J16+J35</f>
        <v>0</v>
      </c>
      <c r="K39" s="64"/>
      <c r="L39" s="116">
        <f>L16+L35</f>
        <v>0</v>
      </c>
      <c r="M39" s="121" t="str">
        <f>IF(L39&gt;0,L39/J39,"0")</f>
        <v>0</v>
      </c>
      <c r="N39" s="39"/>
      <c r="O39" s="40"/>
    </row>
    <row r="40" spans="1:15" s="1" customFormat="1" ht="14.25" thickBot="1">
      <c r="A40" s="66"/>
      <c r="B40" s="22"/>
      <c r="C40" s="22"/>
      <c r="D40" s="64"/>
      <c r="E40" s="64"/>
      <c r="F40" s="22"/>
      <c r="G40" s="22"/>
      <c r="H40" s="22"/>
      <c r="I40" s="22"/>
      <c r="J40" s="86"/>
      <c r="K40" s="64"/>
      <c r="L40" s="11"/>
      <c r="M40" s="87"/>
      <c r="N40" s="39"/>
      <c r="O40" s="40"/>
    </row>
    <row r="41" spans="1:15" s="1" customFormat="1" ht="13.5" customHeight="1" thickBot="1">
      <c r="A41" s="88" t="s">
        <v>56</v>
      </c>
      <c r="B41" s="58">
        <f>'National Pop'!A12</f>
        <v>2002</v>
      </c>
      <c r="C41" s="22"/>
      <c r="D41" s="214" t="s">
        <v>69</v>
      </c>
      <c r="E41" s="214"/>
      <c r="F41" s="215"/>
      <c r="G41" s="215"/>
      <c r="H41" s="215"/>
      <c r="I41" s="215"/>
      <c r="J41" s="215"/>
      <c r="K41" s="64"/>
      <c r="L41" s="11"/>
      <c r="M41" s="45"/>
      <c r="N41" s="39"/>
      <c r="O41" s="40"/>
    </row>
    <row r="42" spans="1:15" s="1" customFormat="1" ht="13.5">
      <c r="A42" s="89" t="s">
        <v>50</v>
      </c>
      <c r="B42" s="169">
        <f>J39</f>
        <v>0</v>
      </c>
      <c r="C42" s="22"/>
      <c r="D42" s="64"/>
      <c r="E42" s="64"/>
      <c r="F42" s="215"/>
      <c r="G42" s="215"/>
      <c r="H42" s="215"/>
      <c r="I42" s="215"/>
      <c r="J42" s="215"/>
      <c r="K42" s="64"/>
      <c r="L42" s="11"/>
      <c r="M42" s="45"/>
      <c r="N42" s="39"/>
      <c r="O42" s="40"/>
    </row>
    <row r="43" spans="1:15" s="1" customFormat="1" ht="15" customHeight="1">
      <c r="A43" s="90" t="s">
        <v>47</v>
      </c>
      <c r="B43" s="170">
        <f>J39/B3</f>
        <v>0</v>
      </c>
      <c r="C43" s="91"/>
      <c r="D43" s="92"/>
      <c r="E43" s="92"/>
      <c r="F43" s="215"/>
      <c r="G43" s="215"/>
      <c r="H43" s="215"/>
      <c r="I43" s="215"/>
      <c r="J43" s="215"/>
      <c r="K43" s="92"/>
      <c r="L43" s="92"/>
      <c r="M43" s="92"/>
      <c r="N43" s="39"/>
      <c r="O43" s="40"/>
    </row>
    <row r="44" spans="1:15" s="1" customFormat="1" ht="14.25" customHeight="1">
      <c r="A44" s="90" t="s">
        <v>48</v>
      </c>
      <c r="B44" s="172">
        <f>L39</f>
        <v>0</v>
      </c>
      <c r="C44" s="91"/>
      <c r="D44" s="92"/>
      <c r="E44" s="92"/>
      <c r="F44" s="215"/>
      <c r="G44" s="215"/>
      <c r="H44" s="215"/>
      <c r="I44" s="215"/>
      <c r="J44" s="215"/>
      <c r="K44" s="92"/>
      <c r="L44" s="92"/>
      <c r="M44" s="92"/>
      <c r="N44" s="39"/>
      <c r="O44" s="40"/>
    </row>
    <row r="45" spans="1:15" s="1" customFormat="1" ht="15.75" customHeight="1" thickBot="1">
      <c r="A45" s="93" t="s">
        <v>49</v>
      </c>
      <c r="B45" s="171" t="str">
        <f>M39</f>
        <v>0</v>
      </c>
      <c r="C45" s="91"/>
      <c r="D45" s="92"/>
      <c r="E45" s="92"/>
      <c r="F45" s="215"/>
      <c r="G45" s="215"/>
      <c r="H45" s="215"/>
      <c r="I45" s="215"/>
      <c r="J45" s="215"/>
      <c r="K45" s="92"/>
      <c r="L45" s="92"/>
      <c r="M45" s="92"/>
      <c r="N45" s="39"/>
      <c r="O45" s="40"/>
    </row>
    <row r="46" spans="10:17" ht="12.75">
      <c r="J46" s="182"/>
      <c r="K46" s="182"/>
      <c r="L46" s="182"/>
      <c r="M46" s="182"/>
      <c r="N46" s="182"/>
      <c r="O46" s="182"/>
      <c r="P46" s="182"/>
      <c r="Q46" s="182"/>
    </row>
    <row r="47" spans="1:22" ht="12.75" customHeight="1">
      <c r="A47" s="49" t="s">
        <v>9</v>
      </c>
      <c r="B47" s="50"/>
      <c r="C47" s="50"/>
      <c r="D47" s="50"/>
      <c r="E47" s="50"/>
      <c r="F47" s="50"/>
      <c r="G47" s="50"/>
      <c r="H47" s="50"/>
      <c r="I47" s="50"/>
      <c r="J47" s="183"/>
      <c r="K47" s="184"/>
      <c r="L47" s="184"/>
      <c r="M47" s="184"/>
      <c r="N47" s="184"/>
      <c r="O47" s="184"/>
      <c r="P47" s="183"/>
      <c r="Q47" s="184"/>
      <c r="S47" s="34"/>
      <c r="T47" s="34"/>
      <c r="U47" s="34"/>
      <c r="V47" s="34"/>
    </row>
    <row r="48" spans="1:19" ht="25.5" customHeight="1">
      <c r="A48" s="48" t="s">
        <v>123</v>
      </c>
      <c r="B48" s="188">
        <f>IF($B$3&gt;0,((B7+C7)/2)/$B$3,"0")</f>
        <v>0</v>
      </c>
      <c r="C48" s="192" t="str">
        <f>IF(B48="0","Missing IDU data!",IF(B48&gt;0.0069,"Unusually HIGH value!","ok!"))</f>
        <v>ok!</v>
      </c>
      <c r="D48" s="190"/>
      <c r="E48" s="216" t="s">
        <v>124</v>
      </c>
      <c r="F48" s="216"/>
      <c r="G48" s="216"/>
      <c r="H48" s="216"/>
      <c r="I48" s="216"/>
      <c r="J48" s="216"/>
      <c r="K48" s="216"/>
      <c r="L48" s="216"/>
      <c r="M48" s="185"/>
      <c r="N48" s="186"/>
      <c r="O48" s="186"/>
      <c r="P48" s="187"/>
      <c r="Q48" s="187"/>
      <c r="R48" s="6"/>
      <c r="S48" s="6"/>
    </row>
    <row r="49" spans="1:15" ht="19.5" customHeight="1">
      <c r="A49" s="48" t="s">
        <v>122</v>
      </c>
      <c r="B49" s="188">
        <f>IF($B$3&gt;0,((B8+C8)/2)/($B$3*0.5),"0")</f>
        <v>0</v>
      </c>
      <c r="C49" s="193" t="str">
        <f>IF(B49="0","Missing MSM data!",IF(B49&gt;0.05,"Unusually HIGH value!",IF(B49&lt;0.02,"Unusually LOW value!","ok!")))</f>
        <v>Unusually LOW value!</v>
      </c>
      <c r="D49" s="191"/>
      <c r="E49" s="211" t="s">
        <v>125</v>
      </c>
      <c r="F49" s="211"/>
      <c r="G49" s="211"/>
      <c r="H49" s="211"/>
      <c r="I49" s="211"/>
      <c r="J49" s="211"/>
      <c r="K49" s="211"/>
      <c r="L49" s="211"/>
      <c r="M49" s="47"/>
      <c r="N49" s="46"/>
      <c r="O49" s="46"/>
    </row>
    <row r="50" spans="1:15" ht="24.75" customHeight="1">
      <c r="A50" s="48" t="s">
        <v>53</v>
      </c>
      <c r="B50" s="188">
        <f>IF($B$3&gt;0,((B9+C9)/2)/($B$3*0.5),"0")</f>
        <v>0</v>
      </c>
      <c r="C50" s="193" t="str">
        <f>IF(B50="0","Missing Sex Worker data!",IF(B50&gt;0.008,"Unusually HIGH value!",IF(B50&lt;0.003,"Unusually LOW value!","ok!")))</f>
        <v>Unusually LOW value!</v>
      </c>
      <c r="D50" s="191"/>
      <c r="E50" s="211" t="s">
        <v>126</v>
      </c>
      <c r="F50" s="211"/>
      <c r="G50" s="211"/>
      <c r="H50" s="211"/>
      <c r="I50" s="211"/>
      <c r="J50" s="211"/>
      <c r="K50" s="211"/>
      <c r="L50" s="211"/>
      <c r="M50" s="47"/>
      <c r="N50" s="33"/>
      <c r="O50" s="33"/>
    </row>
    <row r="51" spans="1:15" ht="22.5" customHeight="1">
      <c r="A51" s="48" t="s">
        <v>54</v>
      </c>
      <c r="B51" s="188">
        <f>IF($B$3&gt;0,((B10+C10)/2)/($B$3*0.5),"0")</f>
        <v>0</v>
      </c>
      <c r="C51" s="193" t="str">
        <f>IF(B51="0","Missing client of sex worker data!",IF(B51&gt;0.2,"Unusually HIGH value!",IF(B51&lt;0.05,"Unusually LOW value!","ok!")))</f>
        <v>Unusually LOW value!</v>
      </c>
      <c r="D51" s="191"/>
      <c r="E51" s="211" t="s">
        <v>127</v>
      </c>
      <c r="F51" s="211"/>
      <c r="G51" s="211"/>
      <c r="H51" s="211"/>
      <c r="I51" s="211"/>
      <c r="J51" s="211"/>
      <c r="K51" s="211"/>
      <c r="L51" s="211"/>
      <c r="M51" s="47"/>
      <c r="O51" s="33"/>
    </row>
    <row r="52" spans="1:15" ht="24" customHeight="1">
      <c r="A52" s="48" t="s">
        <v>52</v>
      </c>
      <c r="B52" s="189" t="str">
        <f>IF(J35&gt;0,J35/J16,"0")</f>
        <v>0</v>
      </c>
      <c r="C52" s="193">
        <f>IF(B52="0","",IF(B52&gt;0.33,"Unusually HIGH ratio!",IF(B52&lt;0.05,"Unusually LOW ratio!","ok!")))</f>
      </c>
      <c r="D52" s="191"/>
      <c r="E52" s="211" t="s">
        <v>128</v>
      </c>
      <c r="F52" s="211"/>
      <c r="G52" s="211"/>
      <c r="H52" s="211"/>
      <c r="I52" s="211"/>
      <c r="J52" s="211"/>
      <c r="K52" s="211"/>
      <c r="L52" s="211"/>
      <c r="M52" s="47"/>
      <c r="N52" s="33"/>
      <c r="O52" s="33"/>
    </row>
    <row r="53" spans="1:4" ht="12.75">
      <c r="A53" s="48" t="s">
        <v>129</v>
      </c>
      <c r="B53" s="188">
        <f>IF($B$3&gt;0,((D7+E7)/2),"0")</f>
        <v>0</v>
      </c>
      <c r="C53" s="193" t="str">
        <f>IF(B53="0","Missing IDU prevalence data!",IF(B53&gt;0.7,"Unusually HIGH value!","ok!"))</f>
        <v>ok!</v>
      </c>
      <c r="D53" s="191"/>
    </row>
    <row r="54" spans="1:4" ht="12.75">
      <c r="A54" s="48" t="s">
        <v>130</v>
      </c>
      <c r="B54" s="188">
        <f>IF($B$3&gt;0,((D8+E8)/2),"0")</f>
        <v>0</v>
      </c>
      <c r="C54" s="193" t="str">
        <f>IF(B54="0","Missing MSM prevalence data!",IF(B54&gt;0.4,"Unusually HIGH value!","ok!"))</f>
        <v>ok!</v>
      </c>
      <c r="D54" s="191"/>
    </row>
    <row r="55" spans="1:4" ht="12.75">
      <c r="A55" s="48" t="s">
        <v>131</v>
      </c>
      <c r="B55" s="188">
        <f>IF($B$3&gt;0,((D9+E9)/2),"0")</f>
        <v>0</v>
      </c>
      <c r="C55" s="193" t="str">
        <f>IF(B55="0","Missing sex worker prevalence data!",IF(B55&gt;0.6,"Unusually HIGH value!","ok!"))</f>
        <v>ok!</v>
      </c>
      <c r="D55" s="191"/>
    </row>
    <row r="56" spans="1:4" ht="22.5">
      <c r="A56" s="48" t="s">
        <v>132</v>
      </c>
      <c r="B56" s="188">
        <f>IF($B$3&gt;0,((D10+E10)/2),"0")</f>
        <v>0</v>
      </c>
      <c r="C56" s="193" t="str">
        <f>IF(B56="0","Missing IDU prevalence data!",IF(B56&gt;0.3,"Unusually HIGH value!","ok!"))</f>
        <v>ok!</v>
      </c>
      <c r="D56" s="191"/>
    </row>
  </sheetData>
  <sheetProtection sheet="1" objects="1" scenarios="1"/>
  <mergeCells count="12">
    <mergeCell ref="B1:C1"/>
    <mergeCell ref="D1:E1"/>
    <mergeCell ref="F1:I1"/>
    <mergeCell ref="E52:L52"/>
    <mergeCell ref="J1:J2"/>
    <mergeCell ref="D41:E41"/>
    <mergeCell ref="F41:J45"/>
    <mergeCell ref="E48:L48"/>
    <mergeCell ref="E49:L49"/>
    <mergeCell ref="E50:L50"/>
    <mergeCell ref="E51:L51"/>
    <mergeCell ref="K1:K2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workbookViewId="0" topLeftCell="A1">
      <pane xSplit="1" ySplit="2" topLeftCell="D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2" sqref="K22:K27"/>
    </sheetView>
  </sheetViews>
  <sheetFormatPr defaultColWidth="9.140625" defaultRowHeight="12.75"/>
  <cols>
    <col min="1" max="1" width="27.7109375" style="5" customWidth="1"/>
    <col min="2" max="2" width="12.7109375" style="5" customWidth="1"/>
    <col min="3" max="3" width="11.140625" style="5" customWidth="1"/>
    <col min="4" max="4" width="10.140625" style="5" customWidth="1"/>
    <col min="5" max="5" width="8.57421875" style="5" customWidth="1"/>
    <col min="6" max="6" width="8.421875" style="5" customWidth="1"/>
    <col min="7" max="7" width="8.140625" style="5" customWidth="1"/>
    <col min="8" max="8" width="9.421875" style="5" customWidth="1"/>
    <col min="9" max="9" width="9.140625" style="5" customWidth="1"/>
    <col min="10" max="10" width="11.57421875" style="5" customWidth="1"/>
    <col min="11" max="11" width="11.57421875" style="5" bestFit="1" customWidth="1"/>
    <col min="12" max="12" width="9.140625" style="5" customWidth="1"/>
    <col min="13" max="13" width="10.421875" style="102" customWidth="1"/>
    <col min="14" max="14" width="9.140625" style="5" hidden="1" customWidth="1"/>
    <col min="15" max="15" width="9.28125" style="5" hidden="1" customWidth="1"/>
    <col min="16" max="16" width="11.57421875" style="5" bestFit="1" customWidth="1"/>
    <col min="17" max="16384" width="9.140625" style="5" customWidth="1"/>
  </cols>
  <sheetData>
    <row r="1" spans="1:16" ht="30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  <c r="N1" s="197"/>
      <c r="O1" s="41"/>
      <c r="P1" s="41"/>
    </row>
    <row r="2" spans="1:16" ht="63" customHeight="1">
      <c r="A2" s="44" t="s">
        <v>58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92" t="s">
        <v>135</v>
      </c>
      <c r="O2" s="92" t="s">
        <v>136</v>
      </c>
      <c r="P2" s="42"/>
    </row>
    <row r="3" spans="1:16" ht="12.75">
      <c r="A3" s="150" t="s">
        <v>99</v>
      </c>
      <c r="B3" s="23">
        <f>'National Pop'!B12-'Region 1'!B3-'Reg 2'!B3-'Reg 3'!B3-'Reg 4'!B3-'Reg 5'!B3-'Reg 6'!B3-'Reg 7'!B3-'Reg 8'!B3-'Reg 9'!B3-'Reg 10'!B3-'Reg 11'!B3-'Reg 12'!B3-'Reg 13'!B3-'Reg 14'!B3-'Reg 15'!B3-'Reg 16'!B3-'Reg 17'!B3-'Reg 18'!B3-'Reg 19'!B3</f>
        <v>2500000</v>
      </c>
      <c r="C3" s="63"/>
      <c r="D3" s="64"/>
      <c r="E3" s="64"/>
      <c r="F3" s="65"/>
      <c r="G3" s="65"/>
      <c r="H3" s="65"/>
      <c r="I3" s="65"/>
      <c r="J3" s="60"/>
      <c r="K3" s="65"/>
      <c r="L3" s="65"/>
      <c r="M3" s="65"/>
      <c r="N3" s="64"/>
      <c r="O3" s="64"/>
      <c r="P3" s="1"/>
    </row>
    <row r="4" spans="1:16" ht="12.75">
      <c r="A4" s="150" t="s">
        <v>93</v>
      </c>
      <c r="B4" s="141"/>
      <c r="C4" s="63"/>
      <c r="D4" s="64"/>
      <c r="E4" s="64"/>
      <c r="F4" s="65"/>
      <c r="G4" s="65"/>
      <c r="H4" s="65"/>
      <c r="I4" s="65"/>
      <c r="J4" s="151"/>
      <c r="K4" s="65"/>
      <c r="L4" s="65"/>
      <c r="M4" s="65"/>
      <c r="N4" s="64"/>
      <c r="O4" s="64"/>
      <c r="P4" s="1"/>
    </row>
    <row r="5" spans="1:16" ht="12.75">
      <c r="A5" s="51"/>
      <c r="B5" s="162"/>
      <c r="C5" s="63"/>
      <c r="D5" s="64"/>
      <c r="E5" s="64"/>
      <c r="F5" s="65"/>
      <c r="G5" s="65"/>
      <c r="H5" s="65"/>
      <c r="I5" s="65"/>
      <c r="J5" s="151"/>
      <c r="K5" s="65"/>
      <c r="L5" s="65"/>
      <c r="M5" s="65"/>
      <c r="N5" s="64"/>
      <c r="O5" s="64"/>
      <c r="P5" s="1"/>
    </row>
    <row r="6" spans="1:16" ht="12.75">
      <c r="A6" s="66" t="s">
        <v>88</v>
      </c>
      <c r="B6" s="63"/>
      <c r="C6" s="63"/>
      <c r="D6" s="64"/>
      <c r="E6" s="64"/>
      <c r="F6" s="65"/>
      <c r="G6" s="65"/>
      <c r="H6" s="65"/>
      <c r="I6" s="65"/>
      <c r="J6" s="151"/>
      <c r="K6" s="66"/>
      <c r="L6" s="147"/>
      <c r="M6" s="65"/>
      <c r="N6" s="64"/>
      <c r="O6" s="64"/>
      <c r="P6" s="1"/>
    </row>
    <row r="7" spans="1:16" ht="12.75">
      <c r="A7" s="173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196">
        <f>B7*K7</f>
        <v>0</v>
      </c>
      <c r="O7" s="196">
        <f>C7*K7</f>
        <v>0</v>
      </c>
      <c r="P7" s="1"/>
    </row>
    <row r="8" spans="1:16" ht="12.75">
      <c r="A8" s="173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196">
        <f aca="true" t="shared" si="6" ref="N8:N14">B8*K8</f>
        <v>0</v>
      </c>
      <c r="O8" s="196">
        <f aca="true" t="shared" si="7" ref="O8:O14">C8*K8</f>
        <v>0</v>
      </c>
      <c r="P8" s="1"/>
    </row>
    <row r="9" spans="1:16" ht="12.75">
      <c r="A9" s="173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196">
        <f t="shared" si="6"/>
        <v>0</v>
      </c>
      <c r="O9" s="196">
        <f t="shared" si="7"/>
        <v>0</v>
      </c>
      <c r="P9" s="1"/>
    </row>
    <row r="10" spans="1:16" ht="12.75">
      <c r="A10" s="173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196">
        <f t="shared" si="6"/>
        <v>0</v>
      </c>
      <c r="O10" s="196">
        <f t="shared" si="7"/>
        <v>0</v>
      </c>
      <c r="P10" s="1"/>
    </row>
    <row r="11" spans="1:16" ht="12.75">
      <c r="A11" s="173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196">
        <f t="shared" si="6"/>
        <v>0</v>
      </c>
      <c r="O11" s="196">
        <f t="shared" si="7"/>
        <v>0</v>
      </c>
      <c r="P11" s="1"/>
    </row>
    <row r="12" spans="1:16" ht="11.25" customHeight="1">
      <c r="A12" s="173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196">
        <f t="shared" si="6"/>
        <v>0</v>
      </c>
      <c r="O12" s="196">
        <f t="shared" si="7"/>
        <v>0</v>
      </c>
      <c r="P12" s="1"/>
    </row>
    <row r="13" spans="1:16" ht="12.75">
      <c r="A13" s="173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196">
        <f t="shared" si="6"/>
        <v>0</v>
      </c>
      <c r="O13" s="196">
        <f t="shared" si="7"/>
        <v>0</v>
      </c>
      <c r="P13" s="1"/>
    </row>
    <row r="14" spans="1:16" ht="12.75">
      <c r="A14" s="173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196">
        <f t="shared" si="6"/>
        <v>0</v>
      </c>
      <c r="O14" s="196">
        <f t="shared" si="7"/>
        <v>0</v>
      </c>
      <c r="P14" s="1"/>
    </row>
    <row r="15" spans="1:16" ht="12.7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198"/>
      <c r="O15" s="198"/>
      <c r="P15" s="1"/>
    </row>
    <row r="16" spans="1:16" ht="12.7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196">
        <f>SUM(N7:N14)</f>
        <v>0</v>
      </c>
      <c r="O16" s="196">
        <f>SUM(O7:O14)</f>
        <v>0</v>
      </c>
      <c r="P16" s="1"/>
    </row>
    <row r="17" spans="1:16" ht="12.7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  <c r="N17" s="64"/>
      <c r="O17" s="64"/>
      <c r="P17" s="1"/>
    </row>
    <row r="18" spans="1:16" ht="12.75" customHeight="1">
      <c r="A18" s="64"/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  <c r="N18" s="64"/>
      <c r="O18" s="64"/>
      <c r="P18" s="96"/>
    </row>
    <row r="19" spans="1:16" s="1" customFormat="1" ht="12.75" customHeight="1">
      <c r="A19" s="130" t="s">
        <v>89</v>
      </c>
      <c r="B19" s="64"/>
      <c r="C19" s="25"/>
      <c r="D19" s="64"/>
      <c r="E19" s="64"/>
      <c r="F19" s="223" t="s">
        <v>87</v>
      </c>
      <c r="G19" s="108"/>
      <c r="H19" s="109" t="s">
        <v>65</v>
      </c>
      <c r="I19" s="31">
        <f>IF(G19="","",IF(SUM(B22:B27)&gt;0,"","Need to include PLR below!"))</f>
      </c>
      <c r="J19" s="156"/>
      <c r="K19" s="76"/>
      <c r="L19" s="11"/>
      <c r="M19" s="65"/>
      <c r="N19" s="64"/>
      <c r="O19" s="64"/>
      <c r="P19" s="96"/>
    </row>
    <row r="20" spans="1:16" s="1" customFormat="1" ht="12.75">
      <c r="A20" s="129"/>
      <c r="B20" s="64"/>
      <c r="C20" s="25"/>
      <c r="D20" s="64"/>
      <c r="E20" s="64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  <c r="N20" s="64"/>
      <c r="O20" s="64"/>
      <c r="P20" s="96"/>
    </row>
    <row r="21" spans="1:16" s="1" customFormat="1" ht="12.75" customHeight="1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  <c r="N21" s="196"/>
      <c r="O21" s="196"/>
      <c r="P21" s="96"/>
    </row>
    <row r="22" spans="1:16" s="1" customFormat="1" ht="12.75">
      <c r="A22" s="173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  <c r="N22" s="196"/>
      <c r="O22" s="196"/>
      <c r="P22" s="96"/>
    </row>
    <row r="23" spans="1:16" s="1" customFormat="1" ht="12.75">
      <c r="A23" s="173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  <c r="N23" s="196"/>
      <c r="O23" s="196"/>
      <c r="P23" s="96"/>
    </row>
    <row r="24" spans="1:16" s="1" customFormat="1" ht="12.75">
      <c r="A24" s="173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  <c r="N24" s="196"/>
      <c r="O24" s="196"/>
      <c r="P24" s="96"/>
    </row>
    <row r="25" spans="1:16" s="1" customFormat="1" ht="12.75">
      <c r="A25" s="173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  <c r="N25" s="196"/>
      <c r="O25" s="196"/>
      <c r="P25" s="96"/>
    </row>
    <row r="26" spans="1:16" s="1" customFormat="1" ht="12.75">
      <c r="A26" s="173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  <c r="N26" s="196"/>
      <c r="O26" s="196"/>
      <c r="P26" s="96"/>
    </row>
    <row r="27" spans="1:16" s="1" customFormat="1" ht="12.75">
      <c r="A27" s="173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  <c r="N27" s="196"/>
      <c r="O27" s="196"/>
      <c r="P27" s="96"/>
    </row>
    <row r="28" spans="1:16" s="1" customFormat="1" ht="12.75">
      <c r="A28" s="132" t="s">
        <v>91</v>
      </c>
      <c r="B28" s="140" t="str">
        <f>IF($G$19&lt;&gt;"",SUM(B22:B27),"0")</f>
        <v>0</v>
      </c>
      <c r="C28" s="140" t="str">
        <f>IF($G$19&lt;&gt;"",SUM(C22:C27),"0")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  <c r="N28" s="196"/>
      <c r="O28" s="196"/>
      <c r="P28" s="96"/>
    </row>
    <row r="29" spans="1:16" s="1" customFormat="1" ht="12.7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  <c r="N29" s="64"/>
      <c r="O29" s="64"/>
      <c r="P29" s="96"/>
    </row>
    <row r="30" spans="1:16" s="1" customFormat="1" ht="12.7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F30" s="92"/>
      <c r="G30" s="92"/>
      <c r="H30" s="92"/>
      <c r="I30" s="92"/>
      <c r="J30" s="158"/>
      <c r="K30" s="66"/>
      <c r="L30" s="12"/>
      <c r="M30" s="65"/>
      <c r="N30" s="196"/>
      <c r="O30" s="196"/>
      <c r="P30" s="96"/>
    </row>
    <row r="31" spans="1:16" s="1" customFormat="1" ht="12.75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K31" s="92"/>
      <c r="L31" s="12"/>
      <c r="M31" s="65"/>
      <c r="O31" s="95"/>
      <c r="P31" s="96"/>
    </row>
    <row r="32" spans="1:16" s="1" customFormat="1" ht="12" customHeight="1">
      <c r="A32" s="174" t="s">
        <v>95</v>
      </c>
      <c r="B32" s="161">
        <f>(($B$3*0.5)-O16)*(1-$B$4)</f>
        <v>1250000</v>
      </c>
      <c r="C32" s="161">
        <f>(($B$3*0.5)-N16)*(1-$B$4)</f>
        <v>1250000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K32" s="92"/>
      <c r="L32" s="12"/>
      <c r="M32" s="65"/>
      <c r="O32" s="95"/>
      <c r="P32" s="96"/>
    </row>
    <row r="33" spans="1:16" s="1" customFormat="1" ht="12.75">
      <c r="A33" s="132" t="s">
        <v>92</v>
      </c>
      <c r="B33" s="23">
        <f>SUM(B31:B32)</f>
        <v>1250000</v>
      </c>
      <c r="C33" s="23">
        <f>SUM(C31:C32)</f>
        <v>1250000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  <c r="O33" s="95"/>
      <c r="P33" s="96"/>
    </row>
    <row r="34" spans="1:16" s="1" customFormat="1" ht="14.25" customHeight="1">
      <c r="A34" s="51"/>
      <c r="B34" s="78"/>
      <c r="C34" s="79"/>
      <c r="D34" s="64"/>
      <c r="E34" s="63"/>
      <c r="F34" s="12"/>
      <c r="G34" s="12"/>
      <c r="H34" s="12"/>
      <c r="I34" s="12"/>
      <c r="J34" s="155"/>
      <c r="K34" s="80"/>
      <c r="L34" s="24"/>
      <c r="M34" s="65"/>
      <c r="O34" s="95"/>
      <c r="P34" s="96"/>
    </row>
    <row r="35" spans="1:16" s="1" customFormat="1" ht="12.7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  <c r="O35" s="95"/>
      <c r="P35" s="96"/>
    </row>
    <row r="36" spans="1:16" s="1" customFormat="1" ht="12.7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  <c r="O36" s="95"/>
      <c r="P36" s="96"/>
    </row>
    <row r="37" spans="1:16" s="1" customFormat="1" ht="12.75">
      <c r="A37" s="30" t="s">
        <v>67</v>
      </c>
      <c r="B37" s="23">
        <f>IF($G$19&lt;&gt;"",$B$3-(C16+C28),$B$3-(C16+C33))</f>
        <v>1250000</v>
      </c>
      <c r="C37" s="23">
        <f>IF($G$19&lt;&gt;"",$B$3-(B16+B28),$B$3-(B16+B33))</f>
        <v>1250000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  <c r="O37" s="95"/>
      <c r="P37" s="96"/>
    </row>
    <row r="38" spans="1:16" s="1" customFormat="1" ht="13.5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  <c r="O38" s="95"/>
      <c r="P38" s="96"/>
    </row>
    <row r="39" spans="1:13" ht="12.75" customHeight="1">
      <c r="A39" s="85" t="s">
        <v>32</v>
      </c>
      <c r="B39" s="23">
        <f>IF($G$19&lt;&gt;"",SUM($B$16,$B$28,$C$37),$B$16+B33+$C$37)</f>
        <v>2500000</v>
      </c>
      <c r="C39" s="23">
        <f>IF($G$19&lt;&gt;"",SUM($C$16,$C$28,$B$37),$C$16+$C$33+B37)</f>
        <v>2500000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0" spans="1:13" ht="12.75" customHeight="1">
      <c r="A40" s="100"/>
      <c r="B40" s="91"/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101"/>
    </row>
    <row r="41" spans="1:13" ht="12.7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  <c r="K41" s="92"/>
      <c r="L41" s="92"/>
      <c r="M41" s="101"/>
    </row>
    <row r="42" spans="1:13" ht="12.75">
      <c r="A42" s="100"/>
      <c r="B42" s="226"/>
      <c r="C42" s="226"/>
      <c r="D42" s="226"/>
      <c r="E42" s="226"/>
      <c r="F42" s="226"/>
      <c r="G42" s="226"/>
      <c r="H42" s="226"/>
      <c r="I42" s="226"/>
      <c r="J42" s="226"/>
      <c r="K42" s="92"/>
      <c r="L42" s="92"/>
      <c r="M42" s="101"/>
    </row>
    <row r="43" spans="1:13" ht="12" customHeight="1">
      <c r="A43" s="100"/>
      <c r="B43" s="226"/>
      <c r="C43" s="226"/>
      <c r="D43" s="226"/>
      <c r="E43" s="226"/>
      <c r="F43" s="226"/>
      <c r="G43" s="226"/>
      <c r="H43" s="226"/>
      <c r="I43" s="226"/>
      <c r="J43" s="226"/>
      <c r="K43" s="92"/>
      <c r="L43" s="92"/>
      <c r="M43" s="101"/>
    </row>
    <row r="44" spans="1:13" ht="12" customHeight="1">
      <c r="A44" s="100"/>
      <c r="B44" s="91"/>
      <c r="C44" s="91"/>
      <c r="D44" s="92"/>
      <c r="E44" s="92"/>
      <c r="F44" s="92"/>
      <c r="G44" s="92"/>
      <c r="H44" s="92"/>
      <c r="I44" s="92"/>
      <c r="J44" s="92"/>
      <c r="K44" s="92"/>
      <c r="L44" s="92"/>
      <c r="M44" s="101"/>
    </row>
    <row r="45" spans="1:13" ht="13.5" customHeight="1">
      <c r="A45" s="100"/>
      <c r="B45" s="91"/>
      <c r="C45" s="91"/>
      <c r="D45" s="92"/>
      <c r="E45" s="92"/>
      <c r="F45" s="92"/>
      <c r="G45" s="92"/>
      <c r="H45" s="92"/>
      <c r="I45" s="92"/>
      <c r="J45" s="92"/>
      <c r="K45" s="92"/>
      <c r="L45" s="92"/>
      <c r="M45" s="101"/>
    </row>
    <row r="46" spans="1:13" ht="14.25" customHeight="1">
      <c r="A46" s="100"/>
      <c r="B46" s="91"/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101"/>
    </row>
    <row r="47" spans="1:13" ht="12.75">
      <c r="A47" s="100"/>
      <c r="B47" s="91"/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101"/>
    </row>
    <row r="48" spans="1:13" ht="12.75">
      <c r="A48" s="100"/>
      <c r="B48" s="91"/>
      <c r="C48" s="91"/>
      <c r="D48" s="92"/>
      <c r="E48" s="92"/>
      <c r="F48" s="92"/>
      <c r="G48" s="92"/>
      <c r="H48" s="92"/>
      <c r="I48" s="92"/>
      <c r="J48" s="92"/>
      <c r="K48" s="92"/>
      <c r="L48" s="92"/>
      <c r="M48" s="101"/>
    </row>
    <row r="49" spans="1:13" ht="14.25" customHeight="1">
      <c r="A49" s="100"/>
      <c r="B49" s="91"/>
      <c r="C49" s="91"/>
      <c r="D49" s="92"/>
      <c r="E49" s="92"/>
      <c r="F49" s="92"/>
      <c r="G49" s="92"/>
      <c r="H49" s="92"/>
      <c r="I49" s="92"/>
      <c r="J49" s="92"/>
      <c r="K49" s="92"/>
      <c r="L49" s="92"/>
      <c r="M49" s="101"/>
    </row>
    <row r="50" spans="1:13" ht="12.75">
      <c r="A50" s="100"/>
      <c r="B50" s="91"/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101"/>
    </row>
    <row r="51" spans="1:13" ht="12.75">
      <c r="A51" s="100"/>
      <c r="B51" s="91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101"/>
    </row>
    <row r="52" spans="1:13" ht="12.75">
      <c r="A52" s="100"/>
      <c r="B52" s="91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101"/>
    </row>
    <row r="53" spans="1:12" ht="12.75">
      <c r="A53" s="100"/>
      <c r="B53" s="91"/>
      <c r="C53" s="91"/>
      <c r="D53" s="92"/>
      <c r="E53" s="92"/>
      <c r="F53" s="92"/>
      <c r="G53" s="92"/>
      <c r="H53" s="92"/>
      <c r="I53" s="92"/>
      <c r="J53" s="92"/>
      <c r="K53" s="92"/>
      <c r="L53" s="101"/>
    </row>
    <row r="54" spans="1:12" ht="12.75">
      <c r="A54" s="100"/>
      <c r="B54" s="91"/>
      <c r="C54" s="91"/>
      <c r="D54" s="92"/>
      <c r="E54" s="92"/>
      <c r="F54" s="92"/>
      <c r="G54" s="92"/>
      <c r="H54" s="92"/>
      <c r="I54" s="92"/>
      <c r="J54" s="92"/>
      <c r="K54" s="92"/>
      <c r="L54" s="101"/>
    </row>
    <row r="55" spans="1:12" ht="12.75">
      <c r="A55" s="100"/>
      <c r="B55" s="91"/>
      <c r="C55" s="91"/>
      <c r="D55" s="92"/>
      <c r="E55" s="92"/>
      <c r="F55" s="92"/>
      <c r="G55" s="92"/>
      <c r="H55" s="92"/>
      <c r="I55" s="92"/>
      <c r="J55" s="92"/>
      <c r="K55" s="92"/>
      <c r="L55" s="101"/>
    </row>
  </sheetData>
  <sheetProtection sheet="1" objects="1" scenarios="1"/>
  <mergeCells count="9">
    <mergeCell ref="F19:F20"/>
    <mergeCell ref="B41:J41"/>
    <mergeCell ref="B42:J42"/>
    <mergeCell ref="B43:J43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43"/>
  <sheetViews>
    <sheetView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9"/>
      <c r="M1" s="208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92" t="s">
        <v>135</v>
      </c>
      <c r="O2" s="92" t="s">
        <v>136</v>
      </c>
    </row>
    <row r="3" spans="1:13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</row>
    <row r="4" spans="1:13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</row>
    <row r="5" spans="1:13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</row>
    <row r="6" spans="1:13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</row>
    <row r="7" spans="1:15" ht="11.25">
      <c r="A7" s="135" t="s">
        <v>0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196">
        <f>B7*K7</f>
        <v>0</v>
      </c>
      <c r="O7" s="196">
        <f>C7*K7</f>
        <v>0</v>
      </c>
    </row>
    <row r="8" spans="1:15" ht="11.25">
      <c r="A8" s="135" t="s">
        <v>1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135" t="s">
        <v>2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196">
        <f t="shared" si="6"/>
        <v>0</v>
      </c>
      <c r="O9" s="196">
        <f t="shared" si="7"/>
        <v>0</v>
      </c>
    </row>
    <row r="10" spans="1:15" ht="11.25">
      <c r="A10" s="135" t="s">
        <v>3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196">
        <f t="shared" si="6"/>
        <v>0</v>
      </c>
      <c r="O10" s="196">
        <f t="shared" si="7"/>
        <v>0</v>
      </c>
    </row>
    <row r="11" spans="1:15" ht="11.25">
      <c r="A11" s="134" t="s">
        <v>51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196">
        <f t="shared" si="6"/>
        <v>0</v>
      </c>
      <c r="O11" s="196">
        <f t="shared" si="7"/>
        <v>0</v>
      </c>
    </row>
    <row r="12" spans="1:15" ht="11.25">
      <c r="A12" s="134" t="s">
        <v>29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196">
        <f t="shared" si="6"/>
        <v>0</v>
      </c>
      <c r="O12" s="196">
        <f t="shared" si="7"/>
        <v>0</v>
      </c>
    </row>
    <row r="13" spans="1:15" ht="11.25">
      <c r="A13" s="134" t="s">
        <v>30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196">
        <f t="shared" si="6"/>
        <v>0</v>
      </c>
      <c r="O13" s="196">
        <f t="shared" si="7"/>
        <v>0</v>
      </c>
    </row>
    <row r="14" spans="1:15" ht="11.25">
      <c r="A14" s="134" t="s">
        <v>31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196">
        <f t="shared" si="6"/>
        <v>0</v>
      </c>
      <c r="O14" s="196">
        <f t="shared" si="7"/>
        <v>0</v>
      </c>
    </row>
    <row r="15" spans="1:13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196">
        <f>SUM(N7:N14)</f>
        <v>0</v>
      </c>
      <c r="O16" s="196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IF(G19="","",IF(SUM(B22:B27)&gt;0,"","Need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142" t="s">
        <v>26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142" t="s">
        <v>97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142" t="s">
        <v>96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134" t="s">
        <v>27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134" t="s">
        <v>28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134" t="s">
        <v>117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>
        <f>SUM(B22:B27)</f>
        <v>0</v>
      </c>
      <c r="C28" s="140">
        <f>SUM(C22:C27)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>
        <f>IF(L39&gt;0,L39/J39,"")</f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1:J41"/>
    <mergeCell ref="B42:J42"/>
    <mergeCell ref="B43:J43"/>
    <mergeCell ref="F19:F20"/>
    <mergeCell ref="K1:K2"/>
    <mergeCell ref="F1:I1"/>
    <mergeCell ref="J1:J2"/>
    <mergeCell ref="B1:C1"/>
    <mergeCell ref="D1:E1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F19:F20"/>
    <mergeCell ref="B41:J41"/>
    <mergeCell ref="B42:J42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43"/>
  <sheetViews>
    <sheetView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100" customWidth="1"/>
    <col min="2" max="2" width="11.140625" style="91" customWidth="1"/>
    <col min="3" max="3" width="10.7109375" style="91" customWidth="1"/>
    <col min="4" max="5" width="8.00390625" style="92" customWidth="1"/>
    <col min="6" max="7" width="9.140625" style="92" customWidth="1"/>
    <col min="8" max="9" width="9.421875" style="92" customWidth="1"/>
    <col min="10" max="10" width="10.57421875" style="92" customWidth="1"/>
    <col min="11" max="11" width="10.140625" style="92" customWidth="1"/>
    <col min="12" max="12" width="9.140625" style="92" customWidth="1"/>
    <col min="13" max="13" width="11.57421875" style="101" customWidth="1"/>
    <col min="14" max="14" width="8.28125" style="92" hidden="1" customWidth="1"/>
    <col min="15" max="15" width="9.140625" style="92" hidden="1" customWidth="1"/>
    <col min="16" max="16384" width="9.140625" style="92" customWidth="1"/>
  </cols>
  <sheetData>
    <row r="1" spans="1:13" ht="27.75" customHeight="1">
      <c r="A1" s="175">
        <f>'National Pop'!A12</f>
        <v>2002</v>
      </c>
      <c r="B1" s="220" t="s">
        <v>40</v>
      </c>
      <c r="C1" s="221"/>
      <c r="D1" s="220" t="s">
        <v>42</v>
      </c>
      <c r="E1" s="221"/>
      <c r="F1" s="220" t="s">
        <v>7</v>
      </c>
      <c r="G1" s="222"/>
      <c r="H1" s="222"/>
      <c r="I1" s="221"/>
      <c r="J1" s="212" t="s">
        <v>25</v>
      </c>
      <c r="K1" s="217" t="s">
        <v>138</v>
      </c>
      <c r="L1" s="203"/>
      <c r="M1" s="209"/>
    </row>
    <row r="2" spans="1:15" ht="52.5">
      <c r="A2" s="44" t="s">
        <v>55</v>
      </c>
      <c r="B2" s="61" t="s">
        <v>38</v>
      </c>
      <c r="C2" s="61" t="s">
        <v>39</v>
      </c>
      <c r="D2" s="61" t="s">
        <v>38</v>
      </c>
      <c r="E2" s="61" t="s">
        <v>41</v>
      </c>
      <c r="F2" s="61" t="s">
        <v>34</v>
      </c>
      <c r="G2" s="61" t="s">
        <v>35</v>
      </c>
      <c r="H2" s="61" t="s">
        <v>36</v>
      </c>
      <c r="I2" s="61" t="s">
        <v>37</v>
      </c>
      <c r="J2" s="213"/>
      <c r="K2" s="218"/>
      <c r="L2" s="62" t="s">
        <v>8</v>
      </c>
      <c r="M2" s="62" t="s">
        <v>24</v>
      </c>
      <c r="N2" s="199" t="s">
        <v>135</v>
      </c>
      <c r="O2" s="199" t="s">
        <v>136</v>
      </c>
    </row>
    <row r="3" spans="1:15" s="64" customFormat="1" ht="11.25">
      <c r="A3" s="150" t="s">
        <v>99</v>
      </c>
      <c r="B3" s="18"/>
      <c r="C3" s="63"/>
      <c r="F3" s="65"/>
      <c r="G3" s="65"/>
      <c r="H3" s="65"/>
      <c r="I3" s="65"/>
      <c r="J3" s="151"/>
      <c r="K3" s="65"/>
      <c r="L3" s="65"/>
      <c r="M3" s="65"/>
      <c r="N3" s="200"/>
      <c r="O3" s="200"/>
    </row>
    <row r="4" spans="1:15" s="64" customFormat="1" ht="11.25">
      <c r="A4" s="150" t="s">
        <v>93</v>
      </c>
      <c r="B4" s="141"/>
      <c r="C4" s="63"/>
      <c r="F4" s="65"/>
      <c r="G4" s="65"/>
      <c r="H4" s="65"/>
      <c r="I4" s="65"/>
      <c r="J4" s="151"/>
      <c r="K4" s="65"/>
      <c r="L4" s="65"/>
      <c r="M4" s="65"/>
      <c r="N4" s="200"/>
      <c r="O4" s="200"/>
    </row>
    <row r="5" spans="1:15" s="64" customFormat="1" ht="11.25">
      <c r="A5" s="51"/>
      <c r="B5" s="162"/>
      <c r="C5" s="63"/>
      <c r="F5" s="65"/>
      <c r="G5" s="65"/>
      <c r="H5" s="65"/>
      <c r="I5" s="65"/>
      <c r="J5" s="151"/>
      <c r="K5" s="65"/>
      <c r="L5" s="65"/>
      <c r="M5" s="65"/>
      <c r="N5" s="200"/>
      <c r="O5" s="200"/>
    </row>
    <row r="6" spans="1:15" s="64" customFormat="1" ht="10.5">
      <c r="A6" s="66" t="s">
        <v>88</v>
      </c>
      <c r="B6" s="63"/>
      <c r="C6" s="63"/>
      <c r="F6" s="65"/>
      <c r="G6" s="65"/>
      <c r="H6" s="65"/>
      <c r="I6" s="65"/>
      <c r="J6" s="151"/>
      <c r="K6" s="66"/>
      <c r="L6" s="147"/>
      <c r="M6" s="65"/>
      <c r="N6" s="200"/>
      <c r="O6" s="200"/>
    </row>
    <row r="7" spans="1:15" ht="11.25">
      <c r="A7" s="51" t="str">
        <f>'Region 1'!A7</f>
        <v>IDU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52">
        <f aca="true" t="shared" si="0" ref="J7:J14">AVERAGE(F7:I7)</f>
        <v>0</v>
      </c>
      <c r="K7" s="195"/>
      <c r="L7" s="17">
        <f aca="true" t="shared" si="1" ref="L7:L14">K7*J7</f>
        <v>0</v>
      </c>
      <c r="M7" s="112"/>
      <c r="N7" s="201">
        <f>B7*K7</f>
        <v>0</v>
      </c>
      <c r="O7" s="201">
        <f>C7*K7</f>
        <v>0</v>
      </c>
    </row>
    <row r="8" spans="1:15" ht="11.25">
      <c r="A8" s="51" t="str">
        <f>'Region 1'!A8</f>
        <v>MSM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52">
        <f t="shared" si="0"/>
        <v>0</v>
      </c>
      <c r="K8" s="195"/>
      <c r="L8" s="17">
        <f t="shared" si="1"/>
        <v>0</v>
      </c>
      <c r="M8" s="112"/>
      <c r="N8" s="201">
        <f aca="true" t="shared" si="6" ref="N8:N14">B8*K8</f>
        <v>0</v>
      </c>
      <c r="O8" s="201">
        <f aca="true" t="shared" si="7" ref="O8:O14">C8*K8</f>
        <v>0</v>
      </c>
    </row>
    <row r="9" spans="1:15" ht="11.25">
      <c r="A9" s="51" t="str">
        <f>'Region 1'!A9</f>
        <v>Sex workers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52">
        <f t="shared" si="0"/>
        <v>0</v>
      </c>
      <c r="K9" s="195"/>
      <c r="L9" s="17">
        <f t="shared" si="1"/>
        <v>0</v>
      </c>
      <c r="M9" s="112"/>
      <c r="N9" s="201">
        <f t="shared" si="6"/>
        <v>0</v>
      </c>
      <c r="O9" s="201">
        <f t="shared" si="7"/>
        <v>0</v>
      </c>
    </row>
    <row r="10" spans="1:15" ht="11.25">
      <c r="A10" s="51" t="str">
        <f>'Region 1'!A10</f>
        <v>Clients of sex workers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52">
        <f t="shared" si="0"/>
        <v>0</v>
      </c>
      <c r="K10" s="195"/>
      <c r="L10" s="17">
        <f t="shared" si="1"/>
        <v>0</v>
      </c>
      <c r="M10" s="112"/>
      <c r="N10" s="201">
        <f t="shared" si="6"/>
        <v>0</v>
      </c>
      <c r="O10" s="201">
        <f t="shared" si="7"/>
        <v>0</v>
      </c>
    </row>
    <row r="11" spans="1:15" ht="11.25">
      <c r="A11" s="51" t="str">
        <f>'Region 1'!A11</f>
        <v>Optional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52">
        <f t="shared" si="0"/>
        <v>0</v>
      </c>
      <c r="K11" s="195"/>
      <c r="L11" s="17">
        <f t="shared" si="1"/>
        <v>0</v>
      </c>
      <c r="M11" s="112"/>
      <c r="N11" s="201">
        <f t="shared" si="6"/>
        <v>0</v>
      </c>
      <c r="O11" s="201">
        <f t="shared" si="7"/>
        <v>0</v>
      </c>
    </row>
    <row r="12" spans="1:15" ht="11.25">
      <c r="A12" s="51" t="str">
        <f>'Region 1'!A12</f>
        <v>Optional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52">
        <f t="shared" si="0"/>
        <v>0</v>
      </c>
      <c r="K12" s="195"/>
      <c r="L12" s="17">
        <f t="shared" si="1"/>
        <v>0</v>
      </c>
      <c r="M12" s="112"/>
      <c r="N12" s="201">
        <f t="shared" si="6"/>
        <v>0</v>
      </c>
      <c r="O12" s="201">
        <f t="shared" si="7"/>
        <v>0</v>
      </c>
    </row>
    <row r="13" spans="1:15" ht="11.25">
      <c r="A13" s="51" t="str">
        <f>'Region 1'!A13</f>
        <v>Optional HR3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52">
        <f t="shared" si="0"/>
        <v>0</v>
      </c>
      <c r="K13" s="195"/>
      <c r="L13" s="17">
        <f t="shared" si="1"/>
        <v>0</v>
      </c>
      <c r="M13" s="112"/>
      <c r="N13" s="201">
        <f t="shared" si="6"/>
        <v>0</v>
      </c>
      <c r="O13" s="201">
        <f t="shared" si="7"/>
        <v>0</v>
      </c>
    </row>
    <row r="14" spans="1:15" ht="11.25">
      <c r="A14" s="51" t="str">
        <f>'Region 1'!A14</f>
        <v>Optional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52">
        <f t="shared" si="0"/>
        <v>0</v>
      </c>
      <c r="K14" s="195"/>
      <c r="L14" s="17">
        <f t="shared" si="1"/>
        <v>0</v>
      </c>
      <c r="M14" s="112"/>
      <c r="N14" s="201">
        <f t="shared" si="6"/>
        <v>0</v>
      </c>
      <c r="O14" s="201">
        <f t="shared" si="7"/>
        <v>0</v>
      </c>
    </row>
    <row r="15" spans="1:15" s="64" customFormat="1" ht="11.25">
      <c r="A15" s="51"/>
      <c r="B15" s="28"/>
      <c r="C15" s="69"/>
      <c r="D15" s="70"/>
      <c r="E15" s="70"/>
      <c r="F15" s="24"/>
      <c r="G15" s="24"/>
      <c r="H15" s="24"/>
      <c r="I15" s="24"/>
      <c r="J15" s="153"/>
      <c r="K15" s="71"/>
      <c r="L15" s="12"/>
      <c r="M15" s="65"/>
      <c r="N15" s="202"/>
      <c r="O15" s="202"/>
    </row>
    <row r="16" spans="1:15" ht="10.5">
      <c r="A16" s="106" t="s">
        <v>43</v>
      </c>
      <c r="B16" s="139">
        <f>SUM(B7:B14)</f>
        <v>0</v>
      </c>
      <c r="C16" s="139">
        <f>SUM(C7:C14)</f>
        <v>0</v>
      </c>
      <c r="D16" s="72"/>
      <c r="E16" s="72"/>
      <c r="F16" s="146"/>
      <c r="G16" s="146"/>
      <c r="H16" s="146"/>
      <c r="I16" s="146"/>
      <c r="J16" s="154">
        <f>SUM(J7:J14)</f>
        <v>0</v>
      </c>
      <c r="K16" s="73"/>
      <c r="L16" s="145">
        <f>SUM(L7:L14)</f>
        <v>0</v>
      </c>
      <c r="M16" s="94">
        <f>IF(L16&gt;0,L16/J16,"")</f>
      </c>
      <c r="N16" s="201">
        <f>SUM(N7:N14)</f>
        <v>0</v>
      </c>
      <c r="O16" s="201">
        <f>SUM(O7:O14)</f>
        <v>0</v>
      </c>
    </row>
    <row r="17" spans="1:13" s="64" customFormat="1" ht="10.5">
      <c r="A17" s="107"/>
      <c r="B17" s="25"/>
      <c r="C17" s="25"/>
      <c r="D17" s="75"/>
      <c r="E17" s="75"/>
      <c r="F17" s="11"/>
      <c r="G17" s="11"/>
      <c r="H17" s="11"/>
      <c r="I17" s="11"/>
      <c r="J17" s="155"/>
      <c r="K17" s="76"/>
      <c r="L17" s="11"/>
      <c r="M17" s="104"/>
    </row>
    <row r="18" spans="2:13" s="64" customFormat="1" ht="11.25">
      <c r="B18" s="126"/>
      <c r="C18" s="127"/>
      <c r="D18" s="128"/>
      <c r="E18" s="31"/>
      <c r="F18" s="133" t="str">
        <f>IF(G19&lt;&gt;"","",IF(G20&lt;&gt;"","","Please select one!"))</f>
        <v>Please select one!</v>
      </c>
      <c r="G18" s="11"/>
      <c r="H18" s="131">
        <f>IF($G$19&lt;&gt;"",IF($G$20&lt;&gt;"","Please select ONLY one!",""),"")</f>
      </c>
      <c r="I18" s="11"/>
      <c r="J18" s="156"/>
      <c r="K18" s="76"/>
      <c r="L18" s="11"/>
      <c r="M18" s="104"/>
    </row>
    <row r="19" spans="1:13" s="64" customFormat="1" ht="11.25" customHeight="1">
      <c r="A19" s="130" t="s">
        <v>89</v>
      </c>
      <c r="C19" s="25"/>
      <c r="F19" s="223" t="s">
        <v>87</v>
      </c>
      <c r="G19" s="108"/>
      <c r="H19" s="109" t="s">
        <v>65</v>
      </c>
      <c r="I19" s="31">
        <f>IF(G19="","",IF(SUM(B22:B26)&gt;0,"","Need to include PLR below!"))</f>
      </c>
      <c r="J19" s="156"/>
      <c r="K19" s="76"/>
      <c r="L19" s="11"/>
      <c r="M19" s="65"/>
    </row>
    <row r="20" spans="1:13" s="64" customFormat="1" ht="11.25">
      <c r="A20" s="129"/>
      <c r="C20" s="25"/>
      <c r="F20" s="224"/>
      <c r="G20" s="108"/>
      <c r="H20" s="109" t="s">
        <v>68</v>
      </c>
      <c r="I20" s="31">
        <f>IF(G20="","",IF(B31&gt;0,"","Need to include ANC prev. below!"))</f>
      </c>
      <c r="J20" s="156"/>
      <c r="K20" s="76"/>
      <c r="L20" s="11"/>
      <c r="M20" s="65"/>
    </row>
    <row r="21" spans="1:13" ht="11.25">
      <c r="A21" s="144" t="s">
        <v>90</v>
      </c>
      <c r="B21" s="92"/>
      <c r="C21" s="92"/>
      <c r="D21" s="32">
        <f>IF(G19&lt;&gt;"","Selected Partners of high risk populations!","")</f>
      </c>
      <c r="E21" s="64"/>
      <c r="F21" s="12"/>
      <c r="G21" s="12"/>
      <c r="H21" s="12"/>
      <c r="I21" s="12"/>
      <c r="J21" s="155"/>
      <c r="K21" s="66"/>
      <c r="L21" s="12"/>
      <c r="M21" s="65"/>
    </row>
    <row r="22" spans="1:13" ht="11.25">
      <c r="A22" s="51" t="str">
        <f>'Region 1'!A22</f>
        <v>Partners of IDU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52">
        <f aca="true" t="shared" si="11" ref="J22:J27">AVERAGE(F22:I22)</f>
        <v>0</v>
      </c>
      <c r="K22" s="210"/>
      <c r="L22" s="17">
        <f aca="true" t="shared" si="12" ref="L22:L27">K22*J22</f>
        <v>0</v>
      </c>
      <c r="M22" s="65"/>
    </row>
    <row r="23" spans="1:13" ht="11.25">
      <c r="A23" s="51" t="str">
        <f>'Region 1'!A23</f>
        <v>Female partners of MSM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52">
        <f t="shared" si="11"/>
        <v>0</v>
      </c>
      <c r="K23" s="210"/>
      <c r="L23" s="17">
        <f t="shared" si="12"/>
        <v>0</v>
      </c>
      <c r="M23" s="65"/>
    </row>
    <row r="24" spans="1:13" ht="11.25">
      <c r="A24" s="51" t="str">
        <f>'Region 1'!A24</f>
        <v>Partners of Clients of Sex workers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52">
        <f t="shared" si="11"/>
        <v>0</v>
      </c>
      <c r="K24" s="210"/>
      <c r="L24" s="17">
        <f t="shared" si="12"/>
        <v>0</v>
      </c>
      <c r="M24" s="65"/>
    </row>
    <row r="25" spans="1:13" ht="11.25">
      <c r="A25" s="51" t="str">
        <f>'Region 1'!A25</f>
        <v>Optional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52">
        <f t="shared" si="11"/>
        <v>0</v>
      </c>
      <c r="K25" s="210"/>
      <c r="L25" s="17">
        <f t="shared" si="12"/>
        <v>0</v>
      </c>
      <c r="M25" s="65"/>
    </row>
    <row r="26" spans="1:13" ht="11.25">
      <c r="A26" s="51" t="str">
        <f>'Region 1'!A26</f>
        <v>Optional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52">
        <f t="shared" si="11"/>
        <v>0</v>
      </c>
      <c r="K26" s="210"/>
      <c r="L26" s="17">
        <f t="shared" si="12"/>
        <v>0</v>
      </c>
      <c r="M26" s="65"/>
    </row>
    <row r="27" spans="1:13" ht="11.25">
      <c r="A27" s="51" t="str">
        <f>'Region 1'!A27</f>
        <v>Optional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52">
        <f t="shared" si="11"/>
        <v>0</v>
      </c>
      <c r="K27" s="210"/>
      <c r="L27" s="17">
        <f t="shared" si="12"/>
        <v>0</v>
      </c>
      <c r="M27" s="65"/>
    </row>
    <row r="28" spans="1:13" s="64" customFormat="1" ht="10.5">
      <c r="A28" s="132" t="s">
        <v>91</v>
      </c>
      <c r="B28" s="140" t="str">
        <f>IF($G$19&lt;&gt;"",SUM(B22:B26),"0")</f>
        <v>0</v>
      </c>
      <c r="C28" s="140" t="str">
        <f>IF($G$19&lt;&gt;"",SUM(C22:C26),"0")</f>
        <v>0</v>
      </c>
      <c r="D28" s="70"/>
      <c r="E28" s="70"/>
      <c r="F28" s="22"/>
      <c r="G28" s="22"/>
      <c r="H28" s="22"/>
      <c r="I28" s="22"/>
      <c r="J28" s="157">
        <f>SUM(J22:J27)</f>
        <v>0</v>
      </c>
      <c r="K28" s="97"/>
      <c r="L28" s="138">
        <f>SUM(L22:L27)</f>
        <v>0</v>
      </c>
      <c r="M28" s="103">
        <f>IF(L28&gt;0,L28/J28,"")</f>
      </c>
    </row>
    <row r="29" spans="1:13" s="64" customFormat="1" ht="10.5">
      <c r="A29" s="66"/>
      <c r="B29" s="28"/>
      <c r="C29" s="28"/>
      <c r="D29" s="70"/>
      <c r="E29" s="70"/>
      <c r="F29" s="24"/>
      <c r="G29" s="24"/>
      <c r="H29" s="24"/>
      <c r="I29" s="24"/>
      <c r="J29" s="155"/>
      <c r="K29" s="97"/>
      <c r="L29" s="12"/>
      <c r="M29" s="65"/>
    </row>
    <row r="30" spans="1:13" ht="10.5">
      <c r="A30" s="143" t="s">
        <v>98</v>
      </c>
      <c r="B30" s="92"/>
      <c r="C30" s="92"/>
      <c r="D30" s="110">
        <f>IF(G20&lt;&gt;"","Selected ANC rate to be applied to urban and rural low risk women!","")</f>
      </c>
      <c r="E30" s="64"/>
      <c r="J30" s="158"/>
      <c r="K30" s="66"/>
      <c r="L30" s="12"/>
      <c r="M30" s="65"/>
    </row>
    <row r="31" spans="1:13" ht="12" customHeight="1">
      <c r="A31" s="173" t="s">
        <v>94</v>
      </c>
      <c r="B31" s="161">
        <f>(($B$3*0.5)-O16)*$B$4</f>
        <v>0</v>
      </c>
      <c r="C31" s="161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52">
        <f>AVERAGE(F31:I31)</f>
        <v>0</v>
      </c>
      <c r="L31" s="12"/>
      <c r="M31" s="65"/>
    </row>
    <row r="32" spans="1:13" ht="12" customHeight="1">
      <c r="A32" s="174" t="s">
        <v>95</v>
      </c>
      <c r="B32" s="161">
        <f>(($B$3*0.5)-O16)*(1-$B$4)</f>
        <v>0</v>
      </c>
      <c r="C32" s="161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52">
        <f>AVERAGE(F32:I32)</f>
        <v>0</v>
      </c>
      <c r="L32" s="12"/>
      <c r="M32" s="65"/>
    </row>
    <row r="33" spans="1:13" ht="12" customHeight="1">
      <c r="A33" s="132" t="s">
        <v>92</v>
      </c>
      <c r="B33" s="23">
        <f>SUM(B31:B32)</f>
        <v>0</v>
      </c>
      <c r="C33" s="23">
        <f>SUM(C31:C32)</f>
        <v>0</v>
      </c>
      <c r="D33" s="78"/>
      <c r="E33" s="63"/>
      <c r="F33" s="14"/>
      <c r="G33" s="14"/>
      <c r="H33" s="14"/>
      <c r="I33" s="14"/>
      <c r="J33" s="157">
        <f>SUM(J31:J32)</f>
        <v>0</v>
      </c>
      <c r="K33" s="149">
        <v>1</v>
      </c>
      <c r="L33" s="138">
        <f>K33*J33</f>
        <v>0</v>
      </c>
      <c r="M33" s="103">
        <f>IF(L33&gt;0,L33/J33,"")</f>
      </c>
    </row>
    <row r="34" spans="1:13" s="64" customFormat="1" ht="11.25">
      <c r="A34" s="51"/>
      <c r="B34" s="78"/>
      <c r="C34" s="79"/>
      <c r="E34" s="63"/>
      <c r="F34" s="12"/>
      <c r="G34" s="12"/>
      <c r="H34" s="12"/>
      <c r="I34" s="12"/>
      <c r="J34" s="155"/>
      <c r="K34" s="80"/>
      <c r="L34" s="24"/>
      <c r="M34" s="65"/>
    </row>
    <row r="35" spans="1:13" ht="10.5">
      <c r="A35" s="29" t="s">
        <v>66</v>
      </c>
      <c r="B35" s="113"/>
      <c r="C35" s="113"/>
      <c r="D35" s="72"/>
      <c r="E35" s="72"/>
      <c r="F35" s="105"/>
      <c r="G35" s="105"/>
      <c r="H35" s="105"/>
      <c r="I35" s="105"/>
      <c r="J35" s="154" t="str">
        <f>IF($G$19&lt;&gt;"",$J$28,IF($G$20&lt;&gt;"",$J$33,"0"))</f>
        <v>0</v>
      </c>
      <c r="K35" s="82"/>
      <c r="L35" s="137" t="str">
        <f>IF($G$19&lt;&gt;"",$L$28,IF($G$20&lt;&gt;"",$L$33,"0"))</f>
        <v>0</v>
      </c>
      <c r="M35" s="94">
        <f>IF(G19&lt;&gt;"",IF(J35&gt;0,L35/J35,IF(G20&lt;&gt;"",IF(J35&gt;0,L35/J35,""),"")),"")</f>
      </c>
    </row>
    <row r="36" spans="1:13" s="64" customFormat="1" ht="10.5">
      <c r="A36" s="74"/>
      <c r="B36" s="22"/>
      <c r="C36" s="22"/>
      <c r="D36" s="75"/>
      <c r="E36" s="75"/>
      <c r="F36" s="14"/>
      <c r="G36" s="14"/>
      <c r="H36" s="14"/>
      <c r="I36" s="14"/>
      <c r="J36" s="155"/>
      <c r="K36" s="75"/>
      <c r="L36" s="26"/>
      <c r="M36" s="65"/>
    </row>
    <row r="37" spans="1:13" ht="10.5">
      <c r="A37" s="30" t="s">
        <v>67</v>
      </c>
      <c r="B37" s="23">
        <f>IF($G$19&lt;&gt;"",$B$3-(C16+C28),$B$3-(C16+C33))</f>
        <v>0</v>
      </c>
      <c r="C37" s="23">
        <f>IF($G$19&lt;&gt;"",$B$3-(B16+B28),$B$3-(B16+B33))</f>
        <v>0</v>
      </c>
      <c r="D37" s="75"/>
      <c r="E37" s="75"/>
      <c r="F37" s="14"/>
      <c r="G37" s="14"/>
      <c r="H37" s="14"/>
      <c r="I37" s="14"/>
      <c r="J37" s="155"/>
      <c r="K37" s="75"/>
      <c r="L37" s="26"/>
      <c r="M37" s="65"/>
    </row>
    <row r="38" spans="1:13" ht="12" thickBot="1">
      <c r="A38" s="83"/>
      <c r="B38" s="84"/>
      <c r="C38" s="84"/>
      <c r="D38" s="15"/>
      <c r="E38" s="15"/>
      <c r="F38" s="15"/>
      <c r="G38" s="15"/>
      <c r="H38" s="15"/>
      <c r="I38" s="15"/>
      <c r="J38" s="159"/>
      <c r="K38" s="15"/>
      <c r="L38" s="148"/>
      <c r="M38" s="99"/>
    </row>
    <row r="39" spans="1:13" ht="12.75" customHeight="1">
      <c r="A39" s="85" t="s">
        <v>32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4"/>
      <c r="E39" s="64"/>
      <c r="F39" s="11"/>
      <c r="G39" s="11"/>
      <c r="H39" s="11"/>
      <c r="I39" s="11"/>
      <c r="J39" s="160">
        <f>J16+J35</f>
        <v>0</v>
      </c>
      <c r="K39" s="64"/>
      <c r="L39" s="136">
        <f>L16+L35</f>
        <v>0</v>
      </c>
      <c r="M39" s="103" t="str">
        <f>IF(L39&gt;0,L39/J39,"0")</f>
        <v>0</v>
      </c>
    </row>
    <row r="41" spans="1:10" ht="11.25">
      <c r="A41" s="111" t="s">
        <v>69</v>
      </c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0" ht="11.25">
      <c r="B42" s="226"/>
      <c r="C42" s="226"/>
      <c r="D42" s="226"/>
      <c r="E42" s="226"/>
      <c r="F42" s="226"/>
      <c r="G42" s="226"/>
      <c r="H42" s="226"/>
      <c r="I42" s="226"/>
      <c r="J42" s="226"/>
    </row>
    <row r="43" spans="2:10" ht="11.25">
      <c r="B43" s="226"/>
      <c r="C43" s="226"/>
      <c r="D43" s="226"/>
      <c r="E43" s="226"/>
      <c r="F43" s="226"/>
      <c r="G43" s="226"/>
      <c r="H43" s="226"/>
      <c r="I43" s="226"/>
      <c r="J43" s="226"/>
    </row>
  </sheetData>
  <sheetProtection sheet="1" objects="1" scenarios="1"/>
  <mergeCells count="9">
    <mergeCell ref="B43:J43"/>
    <mergeCell ref="B42:J42"/>
    <mergeCell ref="F19:F20"/>
    <mergeCell ref="B41:J41"/>
    <mergeCell ref="K1:K2"/>
    <mergeCell ref="B1:C1"/>
    <mergeCell ref="D1:E1"/>
    <mergeCell ref="F1:I1"/>
    <mergeCell ref="J1:J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Point-prevalence workbook : estimating and projecting the HIV/AIDS epidemic in countries with a low-level or concentrated epidemic</dc:title>
  <dc:subject/>
  <dc:creator/>
  <cp:keywords/>
  <dc:description>The point-prevalence workbook model is the first step in a three step process for estimating and projecting HIV/AIDS in countries with a low-level or concentrated epidemic. It is designed so that you can define epidemics differently in different countries and regions, and still use the workbook to make an estimate of prevalence.</dc:description>
  <cp:lastModifiedBy>Distinguished User</cp:lastModifiedBy>
  <cp:lastPrinted>2003-10-03T08:38:36Z</cp:lastPrinted>
  <dcterms:created xsi:type="dcterms:W3CDTF">2002-08-01T08:58:09Z</dcterms:created>
  <dcterms:modified xsi:type="dcterms:W3CDTF">2003-10-03T08:42:00Z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-1632784158</vt:i4>
  </property>
  <property fmtid="{D5CDD505-2E9C-101B-9397-08002B2CF9AE}" pid="3" name="_EmailSubject">
    <vt:lpwstr/>
  </property>
  <property fmtid="{D5CDD505-2E9C-101B-9397-08002B2CF9AE}" pid="4" name="_AuthorEmail">
    <vt:lpwstr>walkern@unaids.org</vt:lpwstr>
  </property>
  <property fmtid="{D5CDD505-2E9C-101B-9397-08002B2CF9AE}" pid="5" name="_AuthorEmailDisplayName">
    <vt:lpwstr>Walker, Neff</vt:lpwstr>
  </property>
  <property fmtid="{D5CDD505-2E9C-101B-9397-08002B2CF9AE}" pid="6" name="_PreviousAdHocReviewCycleID">
    <vt:i4>-542811270</vt:i4>
  </property>
  <property fmtid="{D5CDD505-2E9C-101B-9397-08002B2CF9AE}" pid="7" name="_ReviewingToolsShownOnce">
    <vt:lpwstr/>
  </property>
  <property fmtid="{D5CDD505-2E9C-101B-9397-08002B2CF9AE}" pid="8" name="AllowedToView">
    <vt:lpwstr>Public</vt:lpwstr>
  </property>
  <property fmtid="{D5CDD505-2E9C-101B-9397-08002B2CF9AE}" pid="9" name="DateOfPublication">
    <vt:filetime>2003-11-18T12:00:00Z</vt:filetime>
  </property>
  <property fmtid="{D5CDD505-2E9C-101B-9397-08002B2CF9AE}" pid="10" name="IntendedUse">
    <vt:lpwstr>UNAIDS Publication</vt:lpwstr>
  </property>
  <property fmtid="{D5CDD505-2E9C-101B-9397-08002B2CF9AE}" pid="11" name="Format">
    <vt:lpwstr>Electronic</vt:lpwstr>
  </property>
</Properties>
</file>